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t2ja\Desktop\Everything Uncertainty\_Course Powerpoint Slides\simple-uncertainty-calculator-v4-1\"/>
    </mc:Choice>
  </mc:AlternateContent>
  <xr:revisionPtr revIDLastSave="0" documentId="13_ncr:1_{15632929-A5F4-4753-8439-3C9E28D681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ep 1 - Budget" sheetId="1" r:id="rId1"/>
    <sheet name="Step 2 - CMC" sheetId="4" r:id="rId2"/>
    <sheet name="Guide" sheetId="2" r:id="rId3"/>
    <sheet name="Changelog" sheetId="3" r:id="rId4"/>
  </sheets>
  <definedNames>
    <definedName name="_xlnm.Print_Area" localSheetId="2">Guide!$A$1:$K$60</definedName>
    <definedName name="_xlnm.Print_Area" localSheetId="0">'Step 1 - Budget'!$A$1:$K$97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  <c r="B6" i="4"/>
  <c r="E31" i="1"/>
  <c r="B5" i="4"/>
  <c r="E54" i="1"/>
  <c r="E29" i="1"/>
  <c r="C6" i="4" l="1"/>
  <c r="E59" i="1"/>
  <c r="E64" i="1"/>
  <c r="E48" i="1"/>
  <c r="E16" i="1"/>
  <c r="E32" i="1"/>
  <c r="E21" i="1"/>
  <c r="E33" i="1"/>
  <c r="E20" i="1"/>
  <c r="E17" i="1"/>
  <c r="E24" i="1"/>
  <c r="E25" i="1"/>
  <c r="E28" i="1"/>
  <c r="E50" i="1"/>
  <c r="E55" i="1"/>
  <c r="E60" i="1"/>
  <c r="E66" i="1"/>
  <c r="E51" i="1"/>
  <c r="E56" i="1"/>
  <c r="E62" i="1"/>
  <c r="E67" i="1"/>
  <c r="J71" i="1"/>
  <c r="E6" i="4" s="1"/>
  <c r="E52" i="1"/>
  <c r="E58" i="1"/>
  <c r="E63" i="1"/>
  <c r="E14" i="1"/>
  <c r="E18" i="1"/>
  <c r="E22" i="1"/>
  <c r="E26" i="1"/>
  <c r="E30" i="1"/>
  <c r="J37" i="1"/>
  <c r="C5" i="4"/>
  <c r="C19" i="4" s="1"/>
  <c r="E15" i="1"/>
  <c r="E19" i="1"/>
  <c r="E23" i="1"/>
  <c r="E27" i="1"/>
  <c r="E49" i="1"/>
  <c r="E53" i="1"/>
  <c r="E57" i="1"/>
  <c r="E61" i="1"/>
  <c r="C21" i="4" l="1"/>
  <c r="C17" i="4"/>
  <c r="C20" i="4"/>
  <c r="C18" i="4"/>
  <c r="C16" i="4"/>
  <c r="C14" i="4"/>
  <c r="C22" i="4"/>
  <c r="C7" i="4"/>
  <c r="C13" i="4"/>
  <c r="C15" i="4"/>
  <c r="B7" i="4" l="1"/>
  <c r="H55" i="1" l="1"/>
  <c r="I55" i="1" s="1"/>
  <c r="O55" i="1" s="1"/>
  <c r="H54" i="1"/>
  <c r="I54" i="1" s="1"/>
  <c r="O54" i="1" s="1"/>
  <c r="H52" i="1"/>
  <c r="I52" i="1" s="1"/>
  <c r="O52" i="1" s="1"/>
  <c r="H51" i="1"/>
  <c r="I51" i="1" s="1"/>
  <c r="O51" i="1" s="1"/>
  <c r="H50" i="1"/>
  <c r="H49" i="1"/>
  <c r="I49" i="1" s="1"/>
  <c r="O49" i="1" s="1"/>
  <c r="H48" i="1"/>
  <c r="I48" i="1" s="1"/>
  <c r="O48" i="1" s="1"/>
  <c r="I50" i="1" l="1"/>
  <c r="O50" i="1" s="1"/>
  <c r="S15" i="1"/>
  <c r="O24" i="2" l="1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S15" i="2"/>
  <c r="S14" i="2"/>
  <c r="S13" i="2"/>
  <c r="S12" i="2"/>
  <c r="S11" i="2"/>
  <c r="E5" i="4"/>
  <c r="E21" i="4" l="1"/>
  <c r="E18" i="4"/>
  <c r="E7" i="4"/>
  <c r="K5" i="4" s="1"/>
  <c r="E22" i="4"/>
  <c r="E17" i="4"/>
  <c r="E14" i="4"/>
  <c r="E13" i="4"/>
  <c r="E16" i="4"/>
  <c r="E15" i="4"/>
  <c r="E20" i="4"/>
  <c r="E19" i="4"/>
  <c r="H10" i="2"/>
  <c r="H17" i="2"/>
  <c r="I17" i="2" s="1"/>
  <c r="H16" i="2"/>
  <c r="I16" i="2" s="1"/>
  <c r="H14" i="2"/>
  <c r="I14" i="2" s="1"/>
  <c r="H13" i="2"/>
  <c r="I13" i="2" s="1"/>
  <c r="H12" i="2"/>
  <c r="I12" i="2" s="1"/>
  <c r="H24" i="2"/>
  <c r="I24" i="2" s="1"/>
  <c r="H11" i="2"/>
  <c r="I11" i="2" s="1"/>
  <c r="I10" i="2"/>
  <c r="H21" i="1"/>
  <c r="I21" i="1" s="1"/>
  <c r="O21" i="1" s="1"/>
  <c r="H20" i="1"/>
  <c r="I20" i="1" s="1"/>
  <c r="O20" i="1" s="1"/>
  <c r="H18" i="1"/>
  <c r="I18" i="1" s="1"/>
  <c r="O18" i="1" s="1"/>
  <c r="H17" i="1"/>
  <c r="I17" i="1" s="1"/>
  <c r="O17" i="1" s="1"/>
  <c r="H16" i="1"/>
  <c r="I16" i="1" s="1"/>
  <c r="O16" i="1" s="1"/>
  <c r="H15" i="1"/>
  <c r="I15" i="1" s="1"/>
  <c r="O15" i="1" s="1"/>
  <c r="H14" i="1"/>
  <c r="I14" i="1" s="1"/>
  <c r="O14" i="1" s="1"/>
  <c r="S20" i="1"/>
  <c r="S19" i="1"/>
  <c r="S18" i="1"/>
  <c r="S17" i="1"/>
  <c r="S16" i="1"/>
  <c r="H62" i="1" l="1"/>
  <c r="I62" i="1" s="1"/>
  <c r="O62" i="1" s="1"/>
  <c r="H58" i="1"/>
  <c r="I58" i="1" s="1"/>
  <c r="O58" i="1" s="1"/>
  <c r="H66" i="1"/>
  <c r="I66" i="1" s="1"/>
  <c r="O66" i="1" s="1"/>
  <c r="H61" i="1"/>
  <c r="I61" i="1" s="1"/>
  <c r="O61" i="1" s="1"/>
  <c r="H57" i="1"/>
  <c r="I57" i="1" s="1"/>
  <c r="O57" i="1" s="1"/>
  <c r="H65" i="1"/>
  <c r="I65" i="1" s="1"/>
  <c r="O65" i="1" s="1"/>
  <c r="H53" i="1"/>
  <c r="I53" i="1" s="1"/>
  <c r="O53" i="1" s="1"/>
  <c r="H60" i="1"/>
  <c r="I60" i="1" s="1"/>
  <c r="O60" i="1" s="1"/>
  <c r="H56" i="1"/>
  <c r="I56" i="1" s="1"/>
  <c r="O56" i="1" s="1"/>
  <c r="H64" i="1"/>
  <c r="I64" i="1" s="1"/>
  <c r="O64" i="1" s="1"/>
  <c r="H63" i="1"/>
  <c r="I63" i="1" s="1"/>
  <c r="O63" i="1" s="1"/>
  <c r="H59" i="1"/>
  <c r="I59" i="1" s="1"/>
  <c r="O59" i="1" s="1"/>
  <c r="H67" i="1"/>
  <c r="I67" i="1" s="1"/>
  <c r="O67" i="1" s="1"/>
  <c r="H33" i="1"/>
  <c r="I33" i="1" s="1"/>
  <c r="O33" i="1" s="1"/>
  <c r="H28" i="1"/>
  <c r="I28" i="1" s="1"/>
  <c r="O28" i="1" s="1"/>
  <c r="H31" i="1"/>
  <c r="I31" i="1" s="1"/>
  <c r="O31" i="1" s="1"/>
  <c r="H30" i="1"/>
  <c r="I30" i="1" s="1"/>
  <c r="O30" i="1" s="1"/>
  <c r="H32" i="1"/>
  <c r="I32" i="1" s="1"/>
  <c r="O32" i="1" s="1"/>
  <c r="H29" i="1"/>
  <c r="I29" i="1" s="1"/>
  <c r="O29" i="1" s="1"/>
  <c r="H15" i="2"/>
  <c r="I15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2" i="1"/>
  <c r="I22" i="1" s="1"/>
  <c r="O22" i="1" s="1"/>
  <c r="H26" i="1"/>
  <c r="I26" i="1" s="1"/>
  <c r="O26" i="1" s="1"/>
  <c r="H19" i="1"/>
  <c r="I19" i="1" s="1"/>
  <c r="O19" i="1" s="1"/>
  <c r="H23" i="1"/>
  <c r="I23" i="1" s="1"/>
  <c r="O23" i="1" s="1"/>
  <c r="H27" i="1"/>
  <c r="I27" i="1" s="1"/>
  <c r="O27" i="1" s="1"/>
  <c r="H25" i="1"/>
  <c r="I25" i="1" s="1"/>
  <c r="O25" i="1" s="1"/>
  <c r="H24" i="1"/>
  <c r="I24" i="1" s="1"/>
  <c r="O24" i="1" s="1"/>
  <c r="K27" i="1" l="1"/>
  <c r="K20" i="1"/>
  <c r="K33" i="1"/>
  <c r="K60" i="1"/>
  <c r="K53" i="1"/>
  <c r="K50" i="1"/>
  <c r="I69" i="1"/>
  <c r="J69" i="1" s="1"/>
  <c r="K55" i="1"/>
  <c r="K54" i="1"/>
  <c r="K51" i="1"/>
  <c r="K48" i="1"/>
  <c r="K52" i="1"/>
  <c r="K49" i="1"/>
  <c r="K65" i="1"/>
  <c r="K67" i="1"/>
  <c r="K57" i="1"/>
  <c r="K29" i="1"/>
  <c r="K59" i="1"/>
  <c r="K61" i="1"/>
  <c r="K32" i="1"/>
  <c r="K63" i="1"/>
  <c r="K66" i="1"/>
  <c r="K64" i="1"/>
  <c r="K58" i="1"/>
  <c r="K25" i="1"/>
  <c r="K56" i="1"/>
  <c r="K62" i="1"/>
  <c r="K31" i="1"/>
  <c r="K28" i="1"/>
  <c r="K18" i="1"/>
  <c r="K22" i="1"/>
  <c r="K30" i="1"/>
  <c r="I35" i="1"/>
  <c r="K23" i="2"/>
  <c r="K21" i="1"/>
  <c r="K14" i="1"/>
  <c r="K24" i="1"/>
  <c r="K19" i="1"/>
  <c r="K16" i="1"/>
  <c r="K17" i="1"/>
  <c r="K23" i="1"/>
  <c r="K26" i="1"/>
  <c r="K15" i="1"/>
  <c r="I26" i="2"/>
  <c r="J26" i="2" s="1"/>
  <c r="I27" i="2" s="1"/>
  <c r="I28" i="2" s="1"/>
  <c r="K19" i="2"/>
  <c r="K24" i="2"/>
  <c r="K10" i="2"/>
  <c r="K22" i="2"/>
  <c r="K18" i="2"/>
  <c r="K16" i="2"/>
  <c r="K21" i="2"/>
  <c r="K15" i="2"/>
  <c r="K11" i="2"/>
  <c r="K12" i="2"/>
  <c r="K20" i="2"/>
  <c r="K17" i="2"/>
  <c r="K14" i="2"/>
  <c r="K13" i="2"/>
  <c r="I70" i="1" l="1"/>
  <c r="I71" i="1" s="1"/>
  <c r="D6" i="4" s="1"/>
  <c r="J35" i="1"/>
  <c r="I36" i="1" s="1"/>
  <c r="I37" i="1" s="1"/>
  <c r="K69" i="1"/>
  <c r="K35" i="1"/>
  <c r="K26" i="2"/>
  <c r="D5" i="4" l="1"/>
  <c r="D7" i="4" l="1"/>
  <c r="J4" i="4" s="1"/>
  <c r="M5" i="4" l="1"/>
  <c r="M4" i="4"/>
  <c r="J5" i="4"/>
  <c r="D21" i="4" l="1"/>
  <c r="D22" i="4"/>
  <c r="D18" i="4"/>
  <c r="D14" i="4"/>
  <c r="D15" i="4"/>
  <c r="D16" i="4"/>
  <c r="D17" i="4"/>
  <c r="D13" i="4"/>
  <c r="D19" i="4"/>
  <c r="D20" i="4"/>
</calcChain>
</file>

<file path=xl/sharedStrings.xml><?xml version="1.0" encoding="utf-8"?>
<sst xmlns="http://schemas.openxmlformats.org/spreadsheetml/2006/main" count="430" uniqueCount="174">
  <si>
    <t>Uncertainty Analysis: CMC (Calibration and Measurement Capability)</t>
  </si>
  <si>
    <r>
      <t>Sensitivity Coefficient</t>
    </r>
    <r>
      <rPr>
        <sz val="11"/>
        <color rgb="FF000000"/>
        <rFont val="Times New Roman"/>
        <family val="1"/>
      </rPr>
      <t/>
    </r>
  </si>
  <si>
    <r>
      <t>Value</t>
    </r>
    <r>
      <rPr>
        <sz val="11"/>
        <color rgb="FF000000"/>
        <rFont val="Times New Roman"/>
        <family val="1"/>
      </rPr>
      <t/>
    </r>
  </si>
  <si>
    <t>Unit</t>
  </si>
  <si>
    <t>Type</t>
  </si>
  <si>
    <t>Distribution</t>
  </si>
  <si>
    <t>Divisor</t>
  </si>
  <si>
    <t>Std Uncertainty</t>
  </si>
  <si>
    <t>Degrees of Freedom</t>
  </si>
  <si>
    <t>Significance Check</t>
  </si>
  <si>
    <r>
      <t>(</t>
    </r>
    <r>
      <rPr>
        <i/>
        <sz val="8"/>
        <color rgb="FF000000"/>
        <rFont val="Times New Roman"/>
        <family val="1"/>
      </rPr>
      <t>c</t>
    </r>
    <r>
      <rPr>
        <i/>
        <vertAlign val="subscript"/>
        <sz val="8"/>
        <color rgb="FF000000"/>
        <rFont val="Times New Roman"/>
        <family val="1"/>
      </rPr>
      <t>i</t>
    </r>
    <r>
      <rPr>
        <sz val="8"/>
        <color rgb="FF000000"/>
        <rFont val="Times New Roman"/>
        <family val="1"/>
      </rPr>
      <t>)</t>
    </r>
  </si>
  <si>
    <r>
      <rPr>
        <sz val="8"/>
        <color rgb="FF000000"/>
        <rFont val="Times New Roman"/>
        <family val="1"/>
      </rPr>
      <t>(</t>
    </r>
    <r>
      <rPr>
        <i/>
        <sz val="8"/>
        <color rgb="FF000000"/>
        <rFont val="Times New Roman"/>
        <family val="1"/>
      </rPr>
      <t>x</t>
    </r>
    <r>
      <rPr>
        <i/>
        <vertAlign val="subscript"/>
        <sz val="8"/>
        <color rgb="FF000000"/>
        <rFont val="Times New Roman"/>
        <family val="1"/>
      </rPr>
      <t>i</t>
    </r>
    <r>
      <rPr>
        <sz val="8"/>
        <color rgb="FF000000"/>
        <rFont val="Times New Roman"/>
        <family val="1"/>
      </rPr>
      <t>)</t>
    </r>
  </si>
  <si>
    <r>
      <rPr>
        <i/>
        <sz val="8"/>
        <color rgb="FF000000"/>
        <rFont val="Times New Roman"/>
        <family val="1"/>
      </rPr>
      <t>u</t>
    </r>
    <r>
      <rPr>
        <sz val="8"/>
        <color rgb="FF000000"/>
        <rFont val="Times New Roman"/>
        <family val="1"/>
      </rPr>
      <t>(</t>
    </r>
    <r>
      <rPr>
        <i/>
        <sz val="8"/>
        <color rgb="FF000000"/>
        <rFont val="Times New Roman"/>
        <family val="1"/>
      </rPr>
      <t>x</t>
    </r>
    <r>
      <rPr>
        <i/>
        <vertAlign val="subscript"/>
        <sz val="8"/>
        <color rgb="FF000000"/>
        <rFont val="Times New Roman"/>
        <family val="1"/>
      </rPr>
      <t>i</t>
    </r>
    <r>
      <rPr>
        <sz val="8"/>
        <color rgb="FF000000"/>
        <rFont val="Times New Roman"/>
        <family val="1"/>
      </rPr>
      <t>)</t>
    </r>
  </si>
  <si>
    <t>υ</t>
  </si>
  <si>
    <t>(c^4*u^4)/v</t>
  </si>
  <si>
    <t>Repeatability</t>
  </si>
  <si>
    <t>kPa</t>
  </si>
  <si>
    <t>A</t>
  </si>
  <si>
    <t>Reproducibility</t>
  </si>
  <si>
    <t>Stability</t>
  </si>
  <si>
    <t>B</t>
  </si>
  <si>
    <t>Bias</t>
  </si>
  <si>
    <t>Drift</t>
  </si>
  <si>
    <t>Resolution</t>
  </si>
  <si>
    <t>Reference Standard Uncertainty</t>
  </si>
  <si>
    <t>Reference Standard Stability</t>
  </si>
  <si>
    <r>
      <rPr>
        <i/>
        <sz val="8"/>
        <color rgb="FF000000"/>
        <rFont val="Times New Roman"/>
        <family val="1"/>
      </rPr>
      <t>u</t>
    </r>
    <r>
      <rPr>
        <i/>
        <vertAlign val="subscript"/>
        <sz val="8"/>
        <color rgb="FF000000"/>
        <rFont val="Times New Roman"/>
        <family val="1"/>
      </rPr>
      <t>c</t>
    </r>
    <r>
      <rPr>
        <sz val="8"/>
        <color rgb="FF000000"/>
        <rFont val="Times New Roman"/>
        <family val="1"/>
      </rPr>
      <t>(</t>
    </r>
    <r>
      <rPr>
        <i/>
        <sz val="8"/>
        <color rgb="FF000000"/>
        <rFont val="Times New Roman"/>
        <family val="1"/>
      </rPr>
      <t>y</t>
    </r>
    <r>
      <rPr>
        <sz val="8"/>
        <color rgb="FF000000"/>
        <rFont val="Times New Roman"/>
        <family val="1"/>
      </rPr>
      <t>)</t>
    </r>
  </si>
  <si>
    <r>
      <t>υ</t>
    </r>
    <r>
      <rPr>
        <vertAlign val="subscript"/>
        <sz val="8"/>
        <color rgb="FF000000"/>
        <rFont val="Times New Roman"/>
        <family val="1"/>
      </rPr>
      <t>eff</t>
    </r>
  </si>
  <si>
    <t>Combined Uncertainty (RSS method)</t>
  </si>
  <si>
    <r>
      <rPr>
        <sz val="8"/>
        <color rgb="FF000000"/>
        <rFont val="Segoe UI Light"/>
        <family val="2"/>
      </rPr>
      <t>Expansion Coefficienct</t>
    </r>
    <r>
      <rPr>
        <sz val="8"/>
        <color rgb="FF000000"/>
        <rFont val="Times New Roman"/>
        <family val="1"/>
      </rPr>
      <t xml:space="preserve"> (</t>
    </r>
    <r>
      <rPr>
        <i/>
        <sz val="8"/>
        <color rgb="FF000000"/>
        <rFont val="Times New Roman"/>
        <family val="1"/>
      </rPr>
      <t>k</t>
    </r>
    <r>
      <rPr>
        <sz val="8"/>
        <color rgb="FF000000"/>
        <rFont val="Times New Roman"/>
        <family val="1"/>
      </rPr>
      <t>)</t>
    </r>
  </si>
  <si>
    <r>
      <rPr>
        <sz val="8"/>
        <color rgb="FF000000"/>
        <rFont val="Segoe UI Light"/>
        <family val="2"/>
      </rPr>
      <t>Expanded Uncertainty</t>
    </r>
    <r>
      <rPr>
        <sz val="8"/>
        <color rgb="FF000000"/>
        <rFont val="Times New Roman"/>
        <family val="1"/>
      </rPr>
      <t xml:space="preserve"> [ </t>
    </r>
    <r>
      <rPr>
        <i/>
        <sz val="8"/>
        <color rgb="FF000000"/>
        <rFont val="Times New Roman"/>
        <family val="1"/>
      </rPr>
      <t>ku</t>
    </r>
    <r>
      <rPr>
        <i/>
        <vertAlign val="subscript"/>
        <sz val="8"/>
        <color rgb="FF000000"/>
        <rFont val="Times New Roman"/>
        <family val="1"/>
      </rPr>
      <t>c</t>
    </r>
    <r>
      <rPr>
        <sz val="8"/>
        <color rgb="FF000000"/>
        <rFont val="Times New Roman"/>
        <family val="1"/>
      </rPr>
      <t>(</t>
    </r>
    <r>
      <rPr>
        <i/>
        <sz val="8"/>
        <color rgb="FF000000"/>
        <rFont val="Times New Roman"/>
        <family val="1"/>
      </rPr>
      <t>y</t>
    </r>
    <r>
      <rPr>
        <sz val="8"/>
        <color rgb="FF000000"/>
        <rFont val="Times New Roman"/>
        <family val="1"/>
      </rPr>
      <t>) ]</t>
    </r>
  </si>
  <si>
    <t>NOTES</t>
  </si>
  <si>
    <t>Normal 1</t>
  </si>
  <si>
    <t>Normal 2</t>
  </si>
  <si>
    <t>Triangular</t>
  </si>
  <si>
    <t>U-Shaped</t>
  </si>
  <si>
    <t>Rectangular √3</t>
  </si>
  <si>
    <t>Rectangular √12</t>
  </si>
  <si>
    <t>Rayleigh</t>
  </si>
  <si>
    <t xml:space="preserve">Range: [Value &amp; Unit] to [Value &amp; Unit] </t>
  </si>
  <si>
    <t xml:space="preserve">Test Point: [Value &amp; Unit] </t>
  </si>
  <si>
    <t>Name of Measurement Function or Test</t>
  </si>
  <si>
    <t>Other Factor 1</t>
  </si>
  <si>
    <t>Other Factor 2</t>
  </si>
  <si>
    <t>Other Factor 3</t>
  </si>
  <si>
    <t>Other Factor 4</t>
  </si>
  <si>
    <t>Other Factor 5</t>
  </si>
  <si>
    <t>Other Factor 6</t>
  </si>
  <si>
    <t>Other Factor 7</t>
  </si>
  <si>
    <t>Uncertainty component notes</t>
  </si>
  <si>
    <t>Uncertainty Components</t>
  </si>
  <si>
    <t>Type to enter uncertainty component name</t>
  </si>
  <si>
    <t>Type to enter value of sensitivity coefficient</t>
  </si>
  <si>
    <t>Type to enter value of uncertainty component</t>
  </si>
  <si>
    <t>Type to enter unit of measure</t>
  </si>
  <si>
    <t>Type to enter uncertainty type: A or B</t>
  </si>
  <si>
    <t>Use dropdown menu to select probability distribution</t>
  </si>
  <si>
    <t>Type to enter value of degrees of freedom</t>
  </si>
  <si>
    <t>Type to enter notes about uncertainty component</t>
  </si>
  <si>
    <t>LEGEND</t>
  </si>
  <si>
    <t>Type to enter description of the measurement function, measurement method or equipment, measurement range, and test point</t>
  </si>
  <si>
    <t>Description of Measurement Equipment or Method</t>
  </si>
  <si>
    <t>Enter the description of the measurement equipment or method in A2.</t>
  </si>
  <si>
    <t>Enter the name of the measurement function or test in A1.</t>
  </si>
  <si>
    <t>Enter the value of the test point in A4</t>
  </si>
  <si>
    <t>Enter the value measurement range in A3.</t>
  </si>
  <si>
    <t>Enter the name of the uncertainty components in B10 to B24.</t>
  </si>
  <si>
    <t>Enter the value of each uncertainty component in D10 to D24.</t>
  </si>
  <si>
    <t>Enter the value of each sensitivity coefficient in C10 to C24. If none used, enter a value of 1.</t>
  </si>
  <si>
    <t>Enter the unit of measure in E10 to E24.</t>
  </si>
  <si>
    <t>Enter each uncertainty type (A or B) in F10 to F24.</t>
  </si>
  <si>
    <t>Select the probability distribution from the dropdown menu in G10 to G24.</t>
  </si>
  <si>
    <t>Enter notes for each uncertainty component in B33 to B47.</t>
  </si>
  <si>
    <t>INSTRUCTIONS</t>
  </si>
  <si>
    <t xml:space="preserve">Enter the degrees of freedom in J10 to J24. </t>
  </si>
  <si>
    <t>Date</t>
  </si>
  <si>
    <t>Updates</t>
  </si>
  <si>
    <t>Increased the calculator to handle 20 sources of uncertainty</t>
  </si>
  <si>
    <t>Added error handling to: combined uncertainty, expansion factor, expanded uncertainty, and effective degrees of freedom cells.</t>
  </si>
  <si>
    <t>Normal 1s</t>
  </si>
  <si>
    <t>Normal 2s</t>
  </si>
  <si>
    <t>Updated Normal distributions to include the letter "s" for sigma.</t>
  </si>
  <si>
    <t>Normal 3s</t>
  </si>
  <si>
    <t>Added Normal 3s distribution for 3-sigma or 99% confidence intervals.</t>
  </si>
  <si>
    <t>Enter uncertainty component notes here.</t>
  </si>
  <si>
    <t>Added error handling to: standard uncertainty, significance check, and weighted variance.</t>
  </si>
  <si>
    <t>Updated Notes text to: "Enter uncertainty component notes here."</t>
  </si>
  <si>
    <t>Added dropdown lists for Uncertainty type and probability distribution.</t>
  </si>
  <si>
    <t>CMC UNCERTAINTY</t>
  </si>
  <si>
    <t>X</t>
  </si>
  <si>
    <t>Y</t>
  </si>
  <si>
    <t>B1</t>
  </si>
  <si>
    <t>B0</t>
  </si>
  <si>
    <t>VERIFICATION</t>
  </si>
  <si>
    <t>INTERPOLATION</t>
  </si>
  <si>
    <t>Gain Coefficient</t>
  </si>
  <si>
    <t>Offset Coefficient</t>
  </si>
  <si>
    <t>Test-Point</t>
  </si>
  <si>
    <t>Function:</t>
  </si>
  <si>
    <t>Description:</t>
  </si>
  <si>
    <t>Range:</t>
  </si>
  <si>
    <t>k=2</t>
  </si>
  <si>
    <t>Student t</t>
  </si>
  <si>
    <t>k-Factor</t>
  </si>
  <si>
    <t>Σ</t>
  </si>
  <si>
    <t>Updated Measurement function, desctiption, range, and test-points cells for easier user entry.</t>
  </si>
  <si>
    <t>Added a two budget option with CMC Uncertainty calculator.</t>
  </si>
  <si>
    <t>Updated expanded uncertainty formula to automatically round to two significant figures.</t>
  </si>
  <si>
    <t>Added dropdown list to allow users to switch between k=2 and student's t tables.</t>
  </si>
  <si>
    <t>LOW POINT</t>
  </si>
  <si>
    <t>HIGH POINT</t>
  </si>
  <si>
    <t>δ</t>
  </si>
  <si>
    <t>#</t>
  </si>
  <si>
    <t>Added automatic file name printed in the header.</t>
  </si>
  <si>
    <t>Added automatic date and page numbering to the footer.</t>
  </si>
  <si>
    <t>%</t>
  </si>
  <si>
    <t>PPM</t>
  </si>
  <si>
    <t>ppm</t>
  </si>
  <si>
    <t>COEFFICIENTS</t>
  </si>
  <si>
    <t>GAIN COEFFICIENT (B1) OPTIONS</t>
  </si>
  <si>
    <t>Percent</t>
  </si>
  <si>
    <t>Low</t>
  </si>
  <si>
    <t>High</t>
  </si>
  <si>
    <t>Enter the Low test-point value in cell B5.</t>
  </si>
  <si>
    <t>Enter the Low test-point unit of measurement in cell C5.</t>
  </si>
  <si>
    <t>Enter the High test-point value in cell B6.</t>
  </si>
  <si>
    <t>Determine your CMC Uncertainty equation:</t>
  </si>
  <si>
    <t>a</t>
  </si>
  <si>
    <t>b</t>
  </si>
  <si>
    <t>c</t>
  </si>
  <si>
    <t>d</t>
  </si>
  <si>
    <t>If B1 is zero and B0 is not, your CMC Uncertainty is B0</t>
  </si>
  <si>
    <t>If B1 is not zero and B0 is zero, you CMC Uncertainty is B1</t>
  </si>
  <si>
    <t>If B1 is not zero and B0 is not zero, your CMC Uncertainty is B1 + B0</t>
  </si>
  <si>
    <t>For verification, enter your desired test-points (including the test-points from your analysis) in cells B13 through B22.</t>
  </si>
  <si>
    <t>If you do not want to use a CMC Uncertainty equation, select the largest uncertainty value for the measurement range.</t>
  </si>
  <si>
    <t>Added Survey worksheet.</t>
  </si>
  <si>
    <t>Added Cal Data worksheet.</t>
  </si>
  <si>
    <t>Added R&amp;R worksheet.</t>
  </si>
  <si>
    <t>Added Linearity worksheet.</t>
  </si>
  <si>
    <t>Added automatic calculation and linking of results to uncertainty in Budget worksheet for factors 1 through 8.</t>
  </si>
  <si>
    <t>Enter the name of the uncertainty components in B14 to B33 and B48 to B67.</t>
  </si>
  <si>
    <t>Enter the value of each sensitivity coefficient in C14 to C33 and C48 to C67. If none used, enter a value of 1.</t>
  </si>
  <si>
    <t>Enter the value of each uncertainty component in D14 to D33 and D48 to D67.</t>
  </si>
  <si>
    <r>
      <t>Enter the description of the measurement equipment or method in B2.</t>
    </r>
    <r>
      <rPr>
        <sz val="8"/>
        <color rgb="FFFF0000"/>
        <rFont val="Segoe UI Light"/>
        <family val="2"/>
      </rPr>
      <t>*</t>
    </r>
  </si>
  <si>
    <r>
      <t>Enter the name of the measurement function or test in B1.</t>
    </r>
    <r>
      <rPr>
        <sz val="8"/>
        <color rgb="FFFF0000"/>
        <rFont val="Segoe UI Light"/>
        <family val="2"/>
      </rPr>
      <t>*</t>
    </r>
  </si>
  <si>
    <r>
      <t>Enter the value measurement range in B3.</t>
    </r>
    <r>
      <rPr>
        <sz val="8"/>
        <color rgb="FFFF0000"/>
        <rFont val="Segoe UI Light"/>
        <family val="2"/>
      </rPr>
      <t>*</t>
    </r>
  </si>
  <si>
    <r>
      <t>Enter the value of the test point and unit of measurement in B7 and B8, and B41 and B42.</t>
    </r>
    <r>
      <rPr>
        <sz val="8"/>
        <color rgb="FFFF0000"/>
        <rFont val="Segoe UI Light"/>
        <family val="2"/>
      </rPr>
      <t>*</t>
    </r>
  </si>
  <si>
    <t>*Results may be automatically populated using data from other worksheets. Review before overwriting data</t>
  </si>
  <si>
    <r>
      <t>Enter the unit of measure in E14 to E33 and E48 to E67.</t>
    </r>
    <r>
      <rPr>
        <sz val="8"/>
        <color rgb="FFFF0000"/>
        <rFont val="Segoe UI Light"/>
        <family val="2"/>
      </rPr>
      <t>*</t>
    </r>
  </si>
  <si>
    <t>Enter each uncertainty type (A or B) in F14 to F33 and F48 to F67.</t>
  </si>
  <si>
    <t>Select the probability distribution from the dropdown menus in G14 to G33 and G48 to G67.</t>
  </si>
  <si>
    <t xml:space="preserve">Enter the degrees of freedom in J14 to J33 and J48 to J67. </t>
  </si>
  <si>
    <t>Enter notes for each uncertainty component in B76 to B95.</t>
  </si>
  <si>
    <t>Select the expansion factor method using the dropdown menus in cells B36 and B70.</t>
  </si>
  <si>
    <t>(u^4)/v</t>
  </si>
  <si>
    <t>Updated Effective Degrees of Freedom calculation in 'Step 1 - Budget.'</t>
  </si>
  <si>
    <t>Fixed Uncertainty Type dropdown menu in 'Step 1 - Budget.'</t>
  </si>
  <si>
    <t>Temperature</t>
  </si>
  <si>
    <t>Force Gauge</t>
  </si>
  <si>
    <t>Load Cells Tension and Compression - Morehouse Ultra Precision w/PMC Calibration Stand ID # 02-2027</t>
  </si>
  <si>
    <t>Up to 2000 lbf</t>
  </si>
  <si>
    <t>lbf</t>
  </si>
  <si>
    <t>Reference Standard Drift</t>
  </si>
  <si>
    <t>Reference Standard Resolution</t>
  </si>
  <si>
    <t>Machine Control</t>
  </si>
  <si>
    <t>Zero Stability</t>
  </si>
  <si>
    <t>Creep</t>
  </si>
  <si>
    <t>Axial Alignment</t>
  </si>
  <si>
    <t>Fixture Repeatability</t>
  </si>
  <si>
    <t>Hysteresis</t>
  </si>
  <si>
    <t>Settling Time / Loading Rate / Dwell</t>
  </si>
  <si>
    <t>Applied Force Setting Error</t>
  </si>
  <si>
    <t>Adapter Geometry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</si>
</sst>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0"/>
    <numFmt numFmtId="165" formatCode="0.0%"/>
    <numFmt numFmtId="166" formatCode="0.0E+00"/>
    <numFmt numFmtId="167" formatCode="0E+00"/>
    <numFmt numFmtId="168" formatCode="0.0000"/>
    <numFmt numFmtId="169" formatCode="0.0"/>
    <numFmt numFmtId="170" formatCode="0.000"/>
    <numFmt numFmtId="171" formatCode="0.0000%"/>
    <numFmt numFmtId="172" formatCode="0.00000"/>
  </numFmts>
  <fonts count="30" x14ac:knownFonts="1">
    <font>
      <sz val="11"/>
      <color theme="1"/>
      <name val="Open Sans"/>
      <family val="2"/>
    </font>
    <font>
      <sz val="11"/>
      <color theme="1"/>
      <name val="Open Sans"/>
      <family val="2"/>
    </font>
    <font>
      <b/>
      <sz val="8"/>
      <color theme="1"/>
      <name val="Segoe UI Light"/>
      <family val="2"/>
    </font>
    <font>
      <sz val="8"/>
      <color theme="1"/>
      <name val="Calibri"/>
      <family val="2"/>
      <scheme val="minor"/>
    </font>
    <font>
      <sz val="8"/>
      <name val="Segoe UI Light"/>
      <family val="2"/>
    </font>
    <font>
      <sz val="8"/>
      <color theme="1"/>
      <name val="Segoe UI Light"/>
      <family val="2"/>
    </font>
    <font>
      <sz val="7"/>
      <color rgb="FF000000"/>
      <name val="Segoe UI Light"/>
      <family val="2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i/>
      <vertAlign val="subscript"/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theme="0"/>
      <name val="Segoe UI Light"/>
      <family val="2"/>
    </font>
    <font>
      <sz val="8"/>
      <color theme="1"/>
      <name val="Times New Roman"/>
      <family val="1"/>
    </font>
    <font>
      <vertAlign val="subscript"/>
      <sz val="8"/>
      <color rgb="FF000000"/>
      <name val="Times New Roman"/>
      <family val="1"/>
    </font>
    <font>
      <sz val="8"/>
      <color rgb="FF000000"/>
      <name val="Segoe UI Light"/>
      <family val="2"/>
    </font>
    <font>
      <sz val="8"/>
      <color rgb="FFFF0000"/>
      <name val="Segoe UI Light"/>
      <family val="2"/>
    </font>
    <font>
      <b/>
      <sz val="8"/>
      <name val="Segoe UI Light"/>
      <family val="2"/>
    </font>
    <font>
      <sz val="8"/>
      <color rgb="FF0070C0"/>
      <name val="Segoe UI Light"/>
      <family val="2"/>
    </font>
    <font>
      <b/>
      <sz val="8"/>
      <color rgb="FF0070C0"/>
      <name val="Segoe UI Light"/>
      <family val="2"/>
    </font>
    <font>
      <sz val="11"/>
      <color theme="0"/>
      <name val="Open Sans"/>
      <family val="2"/>
    </font>
    <font>
      <sz val="11"/>
      <color rgb="FF0070C0"/>
      <name val="Open Sans"/>
      <family val="2"/>
    </font>
    <font>
      <b/>
      <sz val="11"/>
      <color theme="0"/>
      <name val="Open Sans"/>
      <family val="2"/>
    </font>
    <font>
      <b/>
      <sz val="14"/>
      <color theme="1"/>
      <name val="Open Sans"/>
      <family val="2"/>
    </font>
    <font>
      <b/>
      <sz val="8"/>
      <color rgb="FF002060"/>
      <name val="Segoe UI Light"/>
      <family val="2"/>
    </font>
    <font>
      <sz val="8"/>
      <color rgb="FF002060"/>
      <name val="Segoe UI Light"/>
      <family val="2"/>
    </font>
    <font>
      <b/>
      <sz val="8"/>
      <color theme="1"/>
      <name val="Segoe UI"/>
      <family val="2"/>
    </font>
    <font>
      <sz val="11"/>
      <name val="Open Sans"/>
      <family val="2"/>
    </font>
    <font>
      <b/>
      <sz val="11"/>
      <color rgb="FF0070C0"/>
      <name val="Open Sans"/>
      <family val="2"/>
    </font>
    <font>
      <i/>
      <sz val="8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1" xfId="0" applyFont="1" applyBorder="1"/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168" fontId="4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8" fillId="0" borderId="0" xfId="0" applyFont="1"/>
    <xf numFmtId="170" fontId="4" fillId="0" borderId="0" xfId="0" applyNumberFormat="1" applyFont="1" applyAlignment="1">
      <alignment horizontal="center"/>
    </xf>
    <xf numFmtId="171" fontId="16" fillId="0" borderId="0" xfId="1" applyNumberFormat="1" applyFont="1" applyAlignment="1">
      <alignment horizontal="center"/>
    </xf>
    <xf numFmtId="170" fontId="16" fillId="0" borderId="0" xfId="0" applyNumberFormat="1" applyFont="1" applyAlignment="1">
      <alignment horizontal="center"/>
    </xf>
    <xf numFmtId="0" fontId="3" fillId="0" borderId="1" xfId="0" applyFont="1" applyBorder="1"/>
    <xf numFmtId="168" fontId="5" fillId="0" borderId="0" xfId="0" applyNumberFormat="1" applyFont="1"/>
    <xf numFmtId="16" fontId="5" fillId="0" borderId="0" xfId="0" quotePrefix="1" applyNumberFormat="1" applyFont="1"/>
    <xf numFmtId="0" fontId="5" fillId="0" borderId="0" xfId="0" quotePrefix="1" applyFont="1"/>
    <xf numFmtId="170" fontId="5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4" fillId="7" borderId="0" xfId="0" applyNumberFormat="1" applyFont="1" applyFill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9" borderId="0" xfId="0" applyFont="1" applyFill="1"/>
    <xf numFmtId="0" fontId="5" fillId="4" borderId="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167" fontId="5" fillId="10" borderId="0" xfId="0" applyNumberFormat="1" applyFont="1" applyFill="1" applyAlignment="1">
      <alignment horizontal="center"/>
    </xf>
    <xf numFmtId="167" fontId="5" fillId="10" borderId="1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left"/>
    </xf>
    <xf numFmtId="0" fontId="5" fillId="5" borderId="1" xfId="0" applyFont="1" applyFill="1" applyBorder="1" applyAlignment="1">
      <alignment horizontal="left"/>
    </xf>
    <xf numFmtId="0" fontId="3" fillId="8" borderId="0" xfId="0" applyFont="1" applyFill="1"/>
    <xf numFmtId="0" fontId="3" fillId="5" borderId="0" xfId="0" applyFont="1" applyFill="1"/>
    <xf numFmtId="0" fontId="3" fillId="3" borderId="0" xfId="0" applyFont="1" applyFill="1"/>
    <xf numFmtId="0" fontId="3" fillId="7" borderId="0" xfId="0" applyFont="1" applyFill="1"/>
    <xf numFmtId="0" fontId="3" fillId="6" borderId="0" xfId="0" applyFont="1" applyFill="1"/>
    <xf numFmtId="0" fontId="3" fillId="4" borderId="0" xfId="0" applyFont="1" applyFill="1"/>
    <xf numFmtId="0" fontId="3" fillId="10" borderId="0" xfId="0" applyFont="1" applyFill="1"/>
    <xf numFmtId="0" fontId="3" fillId="9" borderId="0" xfId="0" applyFont="1" applyFill="1"/>
    <xf numFmtId="0" fontId="4" fillId="0" borderId="1" xfId="0" applyFont="1" applyBorder="1"/>
    <xf numFmtId="0" fontId="3" fillId="0" borderId="0" xfId="0" applyFont="1" applyAlignment="1">
      <alignment horizontal="left"/>
    </xf>
    <xf numFmtId="0" fontId="3" fillId="11" borderId="0" xfId="0" applyFont="1" applyFill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6" borderId="0" xfId="0" applyFont="1" applyFill="1"/>
    <xf numFmtId="0" fontId="3" fillId="6" borderId="0" xfId="0" applyFont="1" applyFill="1" applyAlignment="1">
      <alignment horizontal="left"/>
    </xf>
    <xf numFmtId="0" fontId="5" fillId="10" borderId="0" xfId="0" applyFont="1" applyFill="1"/>
    <xf numFmtId="0" fontId="3" fillId="10" borderId="0" xfId="0" applyFont="1" applyFill="1" applyAlignment="1">
      <alignment horizontal="left"/>
    </xf>
    <xf numFmtId="0" fontId="5" fillId="5" borderId="0" xfId="0" applyFont="1" applyFill="1"/>
    <xf numFmtId="0" fontId="3" fillId="5" borderId="0" xfId="0" applyFont="1" applyFill="1" applyAlignment="1">
      <alignment horizontal="left"/>
    </xf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5" fillId="7" borderId="0" xfId="0" applyFont="1" applyFill="1"/>
    <xf numFmtId="0" fontId="3" fillId="7" borderId="0" xfId="0" applyFont="1" applyFill="1" applyAlignment="1">
      <alignment horizontal="left"/>
    </xf>
    <xf numFmtId="0" fontId="5" fillId="8" borderId="0" xfId="0" applyFont="1" applyFill="1"/>
    <xf numFmtId="0" fontId="3" fillId="8" borderId="0" xfId="0" applyFont="1" applyFill="1" applyAlignment="1">
      <alignment horizontal="left"/>
    </xf>
    <xf numFmtId="0" fontId="5" fillId="4" borderId="0" xfId="0" applyFont="1" applyFill="1"/>
    <xf numFmtId="0" fontId="3" fillId="4" borderId="0" xfId="0" applyFont="1" applyFill="1" applyAlignment="1">
      <alignment horizontal="left"/>
    </xf>
    <xf numFmtId="0" fontId="5" fillId="9" borderId="0" xfId="0" applyFont="1" applyFill="1"/>
    <xf numFmtId="0" fontId="3" fillId="9" borderId="0" xfId="0" applyFont="1" applyFill="1" applyAlignment="1">
      <alignment horizontal="left"/>
    </xf>
    <xf numFmtId="0" fontId="5" fillId="12" borderId="0" xfId="0" applyFont="1" applyFill="1"/>
    <xf numFmtId="0" fontId="3" fillId="12" borderId="0" xfId="0" applyFont="1" applyFill="1" applyAlignment="1">
      <alignment horizontal="left"/>
    </xf>
    <xf numFmtId="0" fontId="3" fillId="12" borderId="0" xfId="0" applyFont="1" applyFill="1"/>
    <xf numFmtId="0" fontId="17" fillId="12" borderId="0" xfId="0" applyFont="1" applyFill="1"/>
    <xf numFmtId="0" fontId="4" fillId="12" borderId="0" xfId="0" applyFont="1" applyFill="1"/>
    <xf numFmtId="0" fontId="18" fillId="0" borderId="0" xfId="0" applyFont="1"/>
    <xf numFmtId="0" fontId="1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0" fillId="0" borderId="0" xfId="0" applyNumberFormat="1"/>
    <xf numFmtId="0" fontId="20" fillId="13" borderId="0" xfId="0" applyFont="1" applyFill="1"/>
    <xf numFmtId="0" fontId="20" fillId="13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23" fillId="0" borderId="0" xfId="0" applyFont="1"/>
    <xf numFmtId="0" fontId="22" fillId="16" borderId="0" xfId="0" applyFont="1" applyFill="1"/>
    <xf numFmtId="0" fontId="20" fillId="16" borderId="0" xfId="0" applyFont="1" applyFill="1"/>
    <xf numFmtId="0" fontId="5" fillId="0" borderId="4" xfId="0" applyFont="1" applyBorder="1"/>
    <xf numFmtId="168" fontId="5" fillId="0" borderId="0" xfId="0" applyNumberFormat="1" applyFont="1" applyAlignment="1">
      <alignment horizontal="left"/>
    </xf>
    <xf numFmtId="170" fontId="16" fillId="0" borderId="0" xfId="1" applyNumberFormat="1" applyFont="1" applyAlignment="1">
      <alignment horizontal="center"/>
    </xf>
    <xf numFmtId="0" fontId="4" fillId="4" borderId="0" xfId="0" applyFont="1" applyFill="1"/>
    <xf numFmtId="164" fontId="3" fillId="0" borderId="0" xfId="0" quotePrefix="1" applyNumberFormat="1" applyFont="1"/>
    <xf numFmtId="168" fontId="21" fillId="14" borderId="3" xfId="0" applyNumberFormat="1" applyFont="1" applyFill="1" applyBorder="1"/>
    <xf numFmtId="168" fontId="0" fillId="0" borderId="1" xfId="0" applyNumberFormat="1" applyBorder="1"/>
    <xf numFmtId="0" fontId="26" fillId="0" borderId="0" xfId="0" applyFont="1"/>
    <xf numFmtId="0" fontId="27" fillId="15" borderId="1" xfId="0" applyFont="1" applyFill="1" applyBorder="1"/>
    <xf numFmtId="0" fontId="0" fillId="15" borderId="6" xfId="0" applyFill="1" applyBorder="1"/>
    <xf numFmtId="0" fontId="0" fillId="15" borderId="1" xfId="0" applyFill="1" applyBorder="1" applyAlignment="1">
      <alignment horizontal="left"/>
    </xf>
    <xf numFmtId="0" fontId="0" fillId="15" borderId="1" xfId="0" applyFill="1" applyBorder="1"/>
    <xf numFmtId="168" fontId="0" fillId="15" borderId="1" xfId="0" applyNumberFormat="1" applyFill="1" applyBorder="1"/>
    <xf numFmtId="0" fontId="21" fillId="0" borderId="0" xfId="0" applyFont="1"/>
    <xf numFmtId="0" fontId="28" fillId="0" borderId="1" xfId="0" applyFont="1" applyBorder="1" applyAlignment="1">
      <alignment horizontal="left"/>
    </xf>
    <xf numFmtId="0" fontId="25" fillId="14" borderId="5" xfId="0" applyFont="1" applyFill="1" applyBorder="1" applyAlignment="1">
      <alignment horizontal="left"/>
    </xf>
    <xf numFmtId="0" fontId="21" fillId="14" borderId="3" xfId="0" applyFont="1" applyFill="1" applyBorder="1"/>
    <xf numFmtId="0" fontId="25" fillId="14" borderId="0" xfId="0" applyFont="1" applyFill="1" applyAlignment="1">
      <alignment horizontal="left"/>
    </xf>
    <xf numFmtId="0" fontId="21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1" fontId="5" fillId="0" borderId="0" xfId="0" applyNumberFormat="1" applyFont="1" applyAlignment="1">
      <alignment horizontal="center"/>
    </xf>
    <xf numFmtId="168" fontId="16" fillId="0" borderId="0" xfId="0" applyNumberFormat="1" applyFont="1" applyAlignment="1">
      <alignment horizontal="center"/>
    </xf>
    <xf numFmtId="172" fontId="0" fillId="0" borderId="0" xfId="0" applyNumberFormat="1"/>
    <xf numFmtId="172" fontId="0" fillId="0" borderId="1" xfId="0" applyNumberFormat="1" applyBorder="1"/>
    <xf numFmtId="0" fontId="29" fillId="0" borderId="0" xfId="0" applyFont="1"/>
    <xf numFmtId="164" fontId="21" fillId="14" borderId="3" xfId="0" applyNumberFormat="1" applyFont="1" applyFill="1" applyBorder="1"/>
    <xf numFmtId="0" fontId="25" fillId="14" borderId="5" xfId="0" applyFont="1" applyFill="1" applyBorder="1" applyAlignment="1">
      <alignment horizontal="left"/>
    </xf>
    <xf numFmtId="0" fontId="25" fillId="14" borderId="0" xfId="0" applyFont="1" applyFill="1" applyAlignment="1">
      <alignment horizontal="left"/>
    </xf>
    <xf numFmtId="0" fontId="24" fillId="14" borderId="5" xfId="0" applyFont="1" applyFill="1" applyBorder="1" applyAlignment="1">
      <alignment horizontal="left"/>
    </xf>
    <xf numFmtId="0" fontId="24" fillId="14" borderId="0" xfId="0" applyFont="1" applyFill="1" applyAlignment="1">
      <alignment horizontal="left"/>
    </xf>
    <xf numFmtId="0" fontId="18" fillId="14" borderId="0" xfId="0" applyFont="1" applyFill="1" applyAlignment="1">
      <alignment horizontal="left"/>
    </xf>
    <xf numFmtId="0" fontId="18" fillId="14" borderId="2" xfId="0" applyFont="1" applyFill="1" applyBorder="1" applyAlignment="1">
      <alignment horizontal="left"/>
    </xf>
    <xf numFmtId="0" fontId="0" fillId="15" borderId="1" xfId="0" applyFill="1" applyBorder="1" applyAlignment="1">
      <alignment horizontal="left"/>
    </xf>
    <xf numFmtId="0" fontId="0" fillId="15" borderId="0" xfId="0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6</xdr:row>
      <xdr:rowOff>14287</xdr:rowOff>
    </xdr:from>
    <xdr:ext cx="2395592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4581525" y="1328737"/>
              <a:ext cx="2395592" cy="375680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𝐶𝑀𝐶</m:t>
                        </m:r>
                      </m:sub>
                    </m:sSub>
                    <m:r>
                      <a:rPr lang="en-US" sz="2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24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100-000002000000}"/>
                </a:ext>
              </a:extLst>
            </xdr:cNvPr>
            <xdr:cNvSpPr txBox="1"/>
          </xdr:nvSpPr>
          <xdr:spPr>
            <a:xfrm>
              <a:off x="4581525" y="1328737"/>
              <a:ext cx="2395592" cy="375680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latin typeface="Cambria Math" panose="02040503050406030204" pitchFamily="18" charset="0"/>
                </a:rPr>
                <a:t>𝑈_𝐶𝑀𝐶=</a:t>
              </a:r>
              <a:r>
                <a:rPr lang="en-US" sz="2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𝛽_</a:t>
              </a:r>
              <a:r>
                <a:rPr lang="en-US" sz="2400" b="0" i="0">
                  <a:latin typeface="Cambria Math" panose="02040503050406030204" pitchFamily="18" charset="0"/>
                </a:rPr>
                <a:t>1 𝑥_𝑖+</a:t>
              </a:r>
              <a:r>
                <a:rPr lang="en-US" sz="2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𝛽_</a:t>
              </a:r>
              <a:r>
                <a:rPr lang="en-US" sz="2400" b="0" i="0">
                  <a:latin typeface="Cambria Math" panose="02040503050406030204" pitchFamily="18" charset="0"/>
                </a:rPr>
                <a:t>0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4"/>
  <sheetViews>
    <sheetView tabSelected="1" view="pageLayout" topLeftCell="A43" zoomScale="170" zoomScaleNormal="100" zoomScalePageLayoutView="170" workbookViewId="0">
      <selection activeCell="D60" sqref="D60"/>
    </sheetView>
  </sheetViews>
  <sheetFormatPr defaultColWidth="8.88671875" defaultRowHeight="11.25" x14ac:dyDescent="0.2"/>
  <cols>
    <col min="1" max="1" width="8.44140625" style="2" customWidth="1"/>
    <col min="2" max="2" width="19.44140625" style="2" customWidth="1"/>
    <col min="3" max="4" width="8.88671875" style="2"/>
    <col min="5" max="6" width="5" style="2" customWidth="1"/>
    <col min="7" max="7" width="9.33203125" style="2" customWidth="1"/>
    <col min="8" max="8" width="5.6640625" style="2" customWidth="1"/>
    <col min="9" max="9" width="8.88671875" style="2"/>
    <col min="10" max="10" width="9.6640625" style="2" bestFit="1" customWidth="1"/>
    <col min="11" max="16384" width="8.88671875" style="2"/>
  </cols>
  <sheetData>
    <row r="1" spans="1:20" x14ac:dyDescent="0.2">
      <c r="A1" s="111" t="s">
        <v>98</v>
      </c>
      <c r="B1" s="139" t="s">
        <v>159</v>
      </c>
      <c r="C1" s="140"/>
      <c r="D1" s="140"/>
      <c r="E1" s="140"/>
      <c r="F1" s="140"/>
      <c r="G1" s="140"/>
      <c r="H1" s="140"/>
      <c r="I1" s="140"/>
      <c r="J1" s="140"/>
    </row>
    <row r="2" spans="1:20" x14ac:dyDescent="0.2">
      <c r="A2" s="111" t="s">
        <v>99</v>
      </c>
      <c r="B2" s="137" t="s">
        <v>160</v>
      </c>
      <c r="C2" s="138"/>
      <c r="D2" s="138"/>
      <c r="E2" s="138"/>
      <c r="F2" s="138"/>
      <c r="G2" s="138"/>
      <c r="H2" s="138"/>
      <c r="I2" s="138"/>
      <c r="J2" s="138"/>
      <c r="M2" s="4"/>
    </row>
    <row r="3" spans="1:20" x14ac:dyDescent="0.2">
      <c r="A3" s="111" t="s">
        <v>100</v>
      </c>
      <c r="B3" s="137" t="s">
        <v>161</v>
      </c>
      <c r="C3" s="138"/>
      <c r="D3" s="138"/>
      <c r="E3" s="138"/>
      <c r="F3" s="138"/>
      <c r="G3" s="138"/>
      <c r="H3" s="138"/>
      <c r="I3" s="138"/>
      <c r="J3" s="138"/>
      <c r="M3" s="4"/>
    </row>
    <row r="4" spans="1:20" x14ac:dyDescent="0.2">
      <c r="M4" s="4"/>
    </row>
    <row r="5" spans="1:20" x14ac:dyDescent="0.2">
      <c r="M5" s="4"/>
    </row>
    <row r="6" spans="1:20" x14ac:dyDescent="0.2">
      <c r="A6" s="118" t="s">
        <v>109</v>
      </c>
      <c r="M6" s="4"/>
    </row>
    <row r="7" spans="1:20" x14ac:dyDescent="0.2">
      <c r="A7" s="111" t="s">
        <v>97</v>
      </c>
      <c r="B7" s="126">
        <v>200</v>
      </c>
      <c r="C7" s="130"/>
      <c r="D7" s="130"/>
      <c r="E7" s="130"/>
      <c r="F7" s="130"/>
      <c r="G7" s="130"/>
      <c r="H7" s="130"/>
      <c r="I7" s="130"/>
      <c r="J7" s="130"/>
      <c r="K7" s="4"/>
      <c r="L7" s="4"/>
      <c r="M7" s="4"/>
    </row>
    <row r="8" spans="1:20" x14ac:dyDescent="0.2">
      <c r="A8" s="111" t="s">
        <v>3</v>
      </c>
      <c r="B8" s="128" t="s">
        <v>162</v>
      </c>
      <c r="C8" s="130"/>
      <c r="D8" s="130"/>
      <c r="E8" s="130"/>
      <c r="F8" s="130"/>
      <c r="G8" s="130"/>
      <c r="H8" s="130"/>
      <c r="I8" s="130"/>
      <c r="J8" s="130"/>
      <c r="K8" s="4"/>
      <c r="L8" s="4"/>
      <c r="M8" s="4"/>
    </row>
    <row r="9" spans="1:20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20" x14ac:dyDescent="0.2">
      <c r="A10" s="4" t="s">
        <v>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20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20" ht="18" x14ac:dyDescent="0.2">
      <c r="A12" s="4"/>
      <c r="B12" s="5" t="s">
        <v>50</v>
      </c>
      <c r="C12" s="5" t="s">
        <v>1</v>
      </c>
      <c r="D12" s="6" t="s">
        <v>2</v>
      </c>
      <c r="E12" s="6" t="s">
        <v>3</v>
      </c>
      <c r="F12" s="6" t="s">
        <v>4</v>
      </c>
      <c r="G12" s="6" t="s">
        <v>5</v>
      </c>
      <c r="H12" s="6" t="s">
        <v>6</v>
      </c>
      <c r="I12" s="5" t="s">
        <v>7</v>
      </c>
      <c r="J12" s="5" t="s">
        <v>8</v>
      </c>
      <c r="K12" s="5" t="s">
        <v>9</v>
      </c>
      <c r="L12" s="4"/>
      <c r="Q12" s="1" t="s">
        <v>4</v>
      </c>
      <c r="R12" s="1" t="s">
        <v>5</v>
      </c>
      <c r="S12" s="1" t="s">
        <v>6</v>
      </c>
      <c r="T12" s="1" t="s">
        <v>103</v>
      </c>
    </row>
    <row r="13" spans="1:20" ht="12.75" x14ac:dyDescent="0.25">
      <c r="A13" s="4"/>
      <c r="B13" s="7"/>
      <c r="C13" s="8" t="s">
        <v>10</v>
      </c>
      <c r="D13" s="9" t="s">
        <v>11</v>
      </c>
      <c r="E13" s="10"/>
      <c r="F13" s="10"/>
      <c r="G13" s="44"/>
      <c r="H13" s="44"/>
      <c r="I13" s="102" t="s">
        <v>12</v>
      </c>
      <c r="J13" s="11" t="s">
        <v>13</v>
      </c>
      <c r="K13" s="7"/>
      <c r="L13" s="4"/>
      <c r="O13" s="12" t="s">
        <v>155</v>
      </c>
      <c r="Q13" s="4" t="s">
        <v>17</v>
      </c>
      <c r="R13" s="4" t="s">
        <v>79</v>
      </c>
      <c r="S13" s="112">
        <v>1</v>
      </c>
      <c r="T13" s="4" t="s">
        <v>101</v>
      </c>
    </row>
    <row r="14" spans="1:20" x14ac:dyDescent="0.2">
      <c r="A14" s="13">
        <v>1</v>
      </c>
      <c r="B14" s="14" t="s">
        <v>15</v>
      </c>
      <c r="C14" s="15">
        <v>1</v>
      </c>
      <c r="D14" s="16">
        <v>5.8695456203597786E-4</v>
      </c>
      <c r="E14" s="15" t="str">
        <f>B8</f>
        <v>lbf</v>
      </c>
      <c r="F14" s="15" t="s">
        <v>17</v>
      </c>
      <c r="G14" s="20" t="s">
        <v>79</v>
      </c>
      <c r="H14" s="43">
        <f t="shared" ref="H14:H33" si="0">VLOOKUP(G14,$R$13:$S$20,2,FALSE)</f>
        <v>1</v>
      </c>
      <c r="I14" s="21">
        <f>IFERROR((C14*D14/H14),0)</f>
        <v>5.8695456203597786E-4</v>
      </c>
      <c r="J14" s="15">
        <v>19</v>
      </c>
      <c r="K14" s="22">
        <f t="shared" ref="K14:K26" si="1">IFERROR((I14^2/SUMSQ($I$14:$I$33)),0)</f>
        <v>2.9678741711863552E-2</v>
      </c>
      <c r="O14" s="19">
        <f>IFERROR((I14^4)/J14,0)</f>
        <v>6.2468967649852077E-15</v>
      </c>
      <c r="Q14" s="4" t="s">
        <v>20</v>
      </c>
      <c r="R14" s="41" t="s">
        <v>80</v>
      </c>
      <c r="S14" s="112">
        <v>2</v>
      </c>
      <c r="T14" s="4" t="s">
        <v>102</v>
      </c>
    </row>
    <row r="15" spans="1:20" x14ac:dyDescent="0.2">
      <c r="A15" s="4">
        <v>2</v>
      </c>
      <c r="B15" s="14" t="s">
        <v>18</v>
      </c>
      <c r="C15" s="20">
        <v>1</v>
      </c>
      <c r="D15" s="16">
        <v>1.6125570144942861E-3</v>
      </c>
      <c r="E15" s="20" t="str">
        <f>B8</f>
        <v>lbf</v>
      </c>
      <c r="F15" s="20" t="s">
        <v>17</v>
      </c>
      <c r="G15" s="20" t="s">
        <v>79</v>
      </c>
      <c r="H15" s="43">
        <f t="shared" si="0"/>
        <v>1</v>
      </c>
      <c r="I15" s="21">
        <f t="shared" ref="I15:I33" si="2">IFERROR((C15*D15/H15),0)</f>
        <v>1.6125570144942861E-3</v>
      </c>
      <c r="J15" s="131">
        <v>1</v>
      </c>
      <c r="K15" s="22">
        <f t="shared" si="1"/>
        <v>0.22400962384202816</v>
      </c>
      <c r="O15" s="19">
        <f t="shared" ref="O15:O33" si="3">IFERROR((I15^4)/J15,0)</f>
        <v>6.7617687656575833E-12</v>
      </c>
      <c r="Q15" s="4"/>
      <c r="R15" s="41" t="s">
        <v>82</v>
      </c>
      <c r="S15" s="112">
        <f>TINV(0.01,100000000)</f>
        <v>2.5758293526846576</v>
      </c>
    </row>
    <row r="16" spans="1:20" x14ac:dyDescent="0.2">
      <c r="A16" s="4">
        <v>3</v>
      </c>
      <c r="B16" s="14" t="s">
        <v>19</v>
      </c>
      <c r="C16" s="20">
        <v>1</v>
      </c>
      <c r="D16" s="16">
        <v>1.4832396974190892E-3</v>
      </c>
      <c r="E16" s="20" t="str">
        <f>B8</f>
        <v>lbf</v>
      </c>
      <c r="F16" s="20" t="s">
        <v>20</v>
      </c>
      <c r="G16" s="20" t="s">
        <v>79</v>
      </c>
      <c r="H16" s="43">
        <f t="shared" si="0"/>
        <v>1</v>
      </c>
      <c r="I16" s="21">
        <f t="shared" si="2"/>
        <v>1.4832396974190892E-3</v>
      </c>
      <c r="J16" s="20">
        <v>99</v>
      </c>
      <c r="K16" s="22">
        <f t="shared" si="1"/>
        <v>0.18952181205657964</v>
      </c>
      <c r="O16" s="19">
        <f t="shared" si="3"/>
        <v>4.8888888888883172E-14</v>
      </c>
      <c r="Q16" s="4"/>
      <c r="R16" s="42" t="s">
        <v>36</v>
      </c>
      <c r="S16" s="112">
        <f>SQRT(3)</f>
        <v>1.7320508075688772</v>
      </c>
    </row>
    <row r="17" spans="1:19" x14ac:dyDescent="0.2">
      <c r="A17" s="4">
        <v>4</v>
      </c>
      <c r="B17" s="14" t="s">
        <v>21</v>
      </c>
      <c r="C17" s="20">
        <v>1</v>
      </c>
      <c r="D17" s="16">
        <v>9.9999999999944578E-4</v>
      </c>
      <c r="E17" s="20" t="str">
        <f>B8</f>
        <v>lbf</v>
      </c>
      <c r="F17" s="20" t="s">
        <v>20</v>
      </c>
      <c r="G17" s="20" t="s">
        <v>79</v>
      </c>
      <c r="H17" s="43">
        <f t="shared" si="0"/>
        <v>1</v>
      </c>
      <c r="I17" s="21">
        <f t="shared" si="2"/>
        <v>9.9999999999944578E-4</v>
      </c>
      <c r="J17" s="20">
        <v>1</v>
      </c>
      <c r="K17" s="22">
        <f t="shared" si="1"/>
        <v>8.6146278207445762E-2</v>
      </c>
      <c r="O17" s="19">
        <f t="shared" si="3"/>
        <v>9.9999999999778319E-13</v>
      </c>
      <c r="Q17" s="4"/>
      <c r="R17" s="4" t="s">
        <v>37</v>
      </c>
      <c r="S17" s="112">
        <f>SQRT(12)</f>
        <v>3.4641016151377544</v>
      </c>
    </row>
    <row r="18" spans="1:19" x14ac:dyDescent="0.2">
      <c r="A18" s="4">
        <v>5</v>
      </c>
      <c r="B18" s="14" t="s">
        <v>22</v>
      </c>
      <c r="C18" s="20">
        <v>1</v>
      </c>
      <c r="D18" s="16">
        <v>2.0068566037090172E-3</v>
      </c>
      <c r="E18" s="20" t="str">
        <f>B8</f>
        <v>lbf</v>
      </c>
      <c r="F18" s="20" t="s">
        <v>20</v>
      </c>
      <c r="G18" s="20" t="s">
        <v>79</v>
      </c>
      <c r="H18" s="43">
        <f t="shared" si="0"/>
        <v>1</v>
      </c>
      <c r="I18" s="21">
        <f t="shared" si="2"/>
        <v>2.0068566037090172E-3</v>
      </c>
      <c r="J18" s="20">
        <v>2</v>
      </c>
      <c r="K18" s="22">
        <f t="shared" si="1"/>
        <v>0.34695184638908821</v>
      </c>
      <c r="O18" s="19">
        <f t="shared" si="3"/>
        <v>8.110271106020894E-12</v>
      </c>
      <c r="Q18" s="4"/>
      <c r="R18" s="4" t="s">
        <v>34</v>
      </c>
      <c r="S18" s="112">
        <f>SQRT(6)</f>
        <v>2.4494897427831779</v>
      </c>
    </row>
    <row r="19" spans="1:19" x14ac:dyDescent="0.2">
      <c r="A19" s="4">
        <v>6</v>
      </c>
      <c r="B19" s="14" t="s">
        <v>23</v>
      </c>
      <c r="C19" s="20">
        <v>1</v>
      </c>
      <c r="D19" s="16">
        <v>1E-3</v>
      </c>
      <c r="E19" s="20" t="str">
        <f>B8</f>
        <v>lbf</v>
      </c>
      <c r="F19" s="20" t="s">
        <v>20</v>
      </c>
      <c r="G19" s="20" t="s">
        <v>36</v>
      </c>
      <c r="H19" s="43">
        <f t="shared" si="0"/>
        <v>1.7320508075688772</v>
      </c>
      <c r="I19" s="21">
        <f t="shared" si="2"/>
        <v>5.773502691896258E-4</v>
      </c>
      <c r="J19" s="23">
        <v>1E+100</v>
      </c>
      <c r="K19" s="22">
        <f t="shared" si="1"/>
        <v>2.8715426069180414E-2</v>
      </c>
      <c r="O19" s="19">
        <f t="shared" si="3"/>
        <v>1.1111111111111113E-113</v>
      </c>
      <c r="Q19" s="4"/>
      <c r="R19" s="4" t="s">
        <v>35</v>
      </c>
      <c r="S19" s="112">
        <f>SQRT(2)</f>
        <v>1.4142135623730951</v>
      </c>
    </row>
    <row r="20" spans="1:19" x14ac:dyDescent="0.2">
      <c r="A20" s="4">
        <v>7</v>
      </c>
      <c r="B20" s="14" t="s">
        <v>24</v>
      </c>
      <c r="C20" s="20">
        <v>1</v>
      </c>
      <c r="D20" s="16">
        <v>2.0999999999999999E-3</v>
      </c>
      <c r="E20" s="20" t="str">
        <f>B8</f>
        <v>lbf</v>
      </c>
      <c r="F20" s="20" t="s">
        <v>20</v>
      </c>
      <c r="G20" s="20" t="s">
        <v>80</v>
      </c>
      <c r="H20" s="43">
        <f t="shared" si="0"/>
        <v>2</v>
      </c>
      <c r="I20" s="21">
        <f t="shared" si="2"/>
        <v>1.0499999999999999E-3</v>
      </c>
      <c r="J20" s="20">
        <v>99</v>
      </c>
      <c r="K20" s="22">
        <f>IFERROR((I20^2/SUMSQ($I$14:$I$33)),0)</f>
        <v>9.4976271723814204E-2</v>
      </c>
      <c r="O20" s="19">
        <f t="shared" si="3"/>
        <v>1.2277840909090905E-14</v>
      </c>
      <c r="Q20" s="4"/>
      <c r="R20" s="4" t="s">
        <v>38</v>
      </c>
      <c r="S20" s="112">
        <f>SQRT(2*LN(20))</f>
        <v>2.4477468306808166</v>
      </c>
    </row>
    <row r="21" spans="1:19" x14ac:dyDescent="0.2">
      <c r="A21" s="4">
        <v>8</v>
      </c>
      <c r="B21" s="14" t="s">
        <v>25</v>
      </c>
      <c r="C21" s="20">
        <v>1</v>
      </c>
      <c r="D21" s="16">
        <v>0</v>
      </c>
      <c r="E21" s="20" t="str">
        <f>B8</f>
        <v>lbf</v>
      </c>
      <c r="F21" s="20" t="s">
        <v>20</v>
      </c>
      <c r="G21" s="20" t="s">
        <v>79</v>
      </c>
      <c r="H21" s="43">
        <f t="shared" si="0"/>
        <v>1</v>
      </c>
      <c r="I21" s="21">
        <f t="shared" si="2"/>
        <v>0</v>
      </c>
      <c r="J21" s="20">
        <v>2</v>
      </c>
      <c r="K21" s="22">
        <f t="shared" si="1"/>
        <v>0</v>
      </c>
      <c r="O21" s="19">
        <f t="shared" si="3"/>
        <v>0</v>
      </c>
      <c r="Q21" s="4"/>
    </row>
    <row r="22" spans="1:19" x14ac:dyDescent="0.2">
      <c r="A22" s="4">
        <v>9</v>
      </c>
      <c r="B22" s="14" t="s">
        <v>163</v>
      </c>
      <c r="C22" s="20">
        <v>1</v>
      </c>
      <c r="D22" s="16">
        <v>0</v>
      </c>
      <c r="E22" s="20" t="str">
        <f>B8</f>
        <v>lbf</v>
      </c>
      <c r="F22" s="20" t="s">
        <v>20</v>
      </c>
      <c r="G22" s="20" t="s">
        <v>36</v>
      </c>
      <c r="H22" s="43">
        <f t="shared" si="0"/>
        <v>1.7320508075688772</v>
      </c>
      <c r="I22" s="21">
        <f t="shared" si="2"/>
        <v>0</v>
      </c>
      <c r="J22" s="23">
        <v>1E+100</v>
      </c>
      <c r="K22" s="22">
        <f t="shared" si="1"/>
        <v>0</v>
      </c>
      <c r="O22" s="19">
        <f t="shared" si="3"/>
        <v>0</v>
      </c>
      <c r="P22" s="4"/>
      <c r="Q22" s="4"/>
    </row>
    <row r="23" spans="1:19" x14ac:dyDescent="0.2">
      <c r="A23" s="4">
        <v>10</v>
      </c>
      <c r="B23" s="14" t="s">
        <v>164</v>
      </c>
      <c r="C23" s="20">
        <v>1</v>
      </c>
      <c r="D23" s="16">
        <v>0</v>
      </c>
      <c r="E23" s="20" t="str">
        <f>B8</f>
        <v>lbf</v>
      </c>
      <c r="F23" s="20" t="s">
        <v>20</v>
      </c>
      <c r="G23" s="20" t="s">
        <v>36</v>
      </c>
      <c r="H23" s="43">
        <f t="shared" si="0"/>
        <v>1.7320508075688772</v>
      </c>
      <c r="I23" s="21">
        <f t="shared" si="2"/>
        <v>0</v>
      </c>
      <c r="J23" s="23">
        <v>1E+100</v>
      </c>
      <c r="K23" s="22">
        <f t="shared" si="1"/>
        <v>0</v>
      </c>
      <c r="O23" s="19">
        <f t="shared" si="3"/>
        <v>0</v>
      </c>
      <c r="P23" s="4"/>
      <c r="Q23" s="4"/>
    </row>
    <row r="24" spans="1:19" x14ac:dyDescent="0.2">
      <c r="A24" s="4">
        <v>11</v>
      </c>
      <c r="B24" s="14" t="s">
        <v>165</v>
      </c>
      <c r="C24" s="20">
        <v>1</v>
      </c>
      <c r="D24" s="16">
        <v>0</v>
      </c>
      <c r="E24" s="20" t="str">
        <f>B8</f>
        <v>lbf</v>
      </c>
      <c r="F24" s="20" t="s">
        <v>20</v>
      </c>
      <c r="G24" s="20" t="s">
        <v>36</v>
      </c>
      <c r="H24" s="43">
        <f t="shared" si="0"/>
        <v>1.7320508075688772</v>
      </c>
      <c r="I24" s="21">
        <f t="shared" si="2"/>
        <v>0</v>
      </c>
      <c r="J24" s="23">
        <v>1E+100</v>
      </c>
      <c r="K24" s="22">
        <f t="shared" si="1"/>
        <v>0</v>
      </c>
      <c r="O24" s="19">
        <f t="shared" si="3"/>
        <v>0</v>
      </c>
      <c r="P24" s="4"/>
      <c r="Q24" s="4"/>
    </row>
    <row r="25" spans="1:19" x14ac:dyDescent="0.2">
      <c r="A25" s="4">
        <v>12</v>
      </c>
      <c r="B25" s="14" t="s">
        <v>166</v>
      </c>
      <c r="C25" s="20">
        <v>1</v>
      </c>
      <c r="D25" s="16">
        <v>0</v>
      </c>
      <c r="E25" s="20" t="str">
        <f>B8</f>
        <v>lbf</v>
      </c>
      <c r="F25" s="20" t="s">
        <v>20</v>
      </c>
      <c r="G25" s="20" t="s">
        <v>36</v>
      </c>
      <c r="H25" s="43">
        <f t="shared" si="0"/>
        <v>1.7320508075688772</v>
      </c>
      <c r="I25" s="21">
        <f t="shared" si="2"/>
        <v>0</v>
      </c>
      <c r="J25" s="23">
        <v>1E+100</v>
      </c>
      <c r="K25" s="22">
        <f>IFERROR((I25^2/SUMSQ($I$14:$I$33)),0)</f>
        <v>0</v>
      </c>
      <c r="O25" s="19">
        <f t="shared" si="3"/>
        <v>0</v>
      </c>
      <c r="P25" s="4"/>
      <c r="Q25" s="4"/>
    </row>
    <row r="26" spans="1:19" x14ac:dyDescent="0.2">
      <c r="A26" s="4">
        <v>13</v>
      </c>
      <c r="B26" s="14" t="s">
        <v>167</v>
      </c>
      <c r="C26" s="20">
        <v>1</v>
      </c>
      <c r="D26" s="16">
        <v>0</v>
      </c>
      <c r="E26" s="20" t="str">
        <f>B8</f>
        <v>lbf</v>
      </c>
      <c r="F26" s="20" t="s">
        <v>20</v>
      </c>
      <c r="G26" s="20" t="s">
        <v>36</v>
      </c>
      <c r="H26" s="43">
        <f t="shared" si="0"/>
        <v>1.7320508075688772</v>
      </c>
      <c r="I26" s="21">
        <f t="shared" si="2"/>
        <v>0</v>
      </c>
      <c r="J26" s="23">
        <v>1E+100</v>
      </c>
      <c r="K26" s="22">
        <f t="shared" si="1"/>
        <v>0</v>
      </c>
      <c r="O26" s="19">
        <f t="shared" si="3"/>
        <v>0</v>
      </c>
      <c r="P26" s="4"/>
      <c r="Q26" s="14"/>
    </row>
    <row r="27" spans="1:19" x14ac:dyDescent="0.2">
      <c r="A27" s="4">
        <v>14</v>
      </c>
      <c r="B27" s="14" t="s">
        <v>168</v>
      </c>
      <c r="C27" s="20">
        <v>1</v>
      </c>
      <c r="D27" s="16">
        <v>0</v>
      </c>
      <c r="E27" s="20" t="str">
        <f>B8</f>
        <v>lbf</v>
      </c>
      <c r="F27" s="20" t="s">
        <v>20</v>
      </c>
      <c r="G27" s="20" t="s">
        <v>36</v>
      </c>
      <c r="H27" s="43">
        <f t="shared" si="0"/>
        <v>1.7320508075688772</v>
      </c>
      <c r="I27" s="21">
        <f t="shared" si="2"/>
        <v>0</v>
      </c>
      <c r="J27" s="23">
        <v>1E+100</v>
      </c>
      <c r="K27" s="22">
        <f>IFERROR((I27^2/SUMSQ($I$14:$I$33)),0)</f>
        <v>0</v>
      </c>
      <c r="O27" s="19">
        <f t="shared" si="3"/>
        <v>0</v>
      </c>
      <c r="P27" s="4"/>
      <c r="Q27" s="14"/>
    </row>
    <row r="28" spans="1:19" x14ac:dyDescent="0.2">
      <c r="A28" s="4">
        <v>15</v>
      </c>
      <c r="B28" s="14" t="s">
        <v>169</v>
      </c>
      <c r="C28" s="20">
        <v>1</v>
      </c>
      <c r="D28" s="16">
        <v>0</v>
      </c>
      <c r="E28" s="20" t="str">
        <f>B8</f>
        <v>lbf</v>
      </c>
      <c r="F28" s="20" t="s">
        <v>20</v>
      </c>
      <c r="G28" s="20" t="s">
        <v>36</v>
      </c>
      <c r="H28" s="43">
        <f t="shared" si="0"/>
        <v>1.7320508075688772</v>
      </c>
      <c r="I28" s="21">
        <f t="shared" ref="I28:I32" si="4">IFERROR((C28*D28/H28),0)</f>
        <v>0</v>
      </c>
      <c r="J28" s="23">
        <v>1E+100</v>
      </c>
      <c r="K28" s="22">
        <f>IFERROR((I28^2/SUMSQ($I$14:$I$33)),0)</f>
        <v>0</v>
      </c>
      <c r="O28" s="19">
        <f t="shared" si="3"/>
        <v>0</v>
      </c>
      <c r="P28" s="4"/>
      <c r="Q28" s="14"/>
    </row>
    <row r="29" spans="1:19" x14ac:dyDescent="0.2">
      <c r="A29" s="4">
        <v>16</v>
      </c>
      <c r="B29" s="14" t="s">
        <v>158</v>
      </c>
      <c r="C29" s="20">
        <v>1</v>
      </c>
      <c r="D29" s="16">
        <v>0</v>
      </c>
      <c r="E29" s="20" t="str">
        <f>B8</f>
        <v>lbf</v>
      </c>
      <c r="F29" s="20" t="s">
        <v>20</v>
      </c>
      <c r="G29" s="20" t="s">
        <v>36</v>
      </c>
      <c r="H29" s="43">
        <f t="shared" si="0"/>
        <v>1.7320508075688772</v>
      </c>
      <c r="I29" s="21">
        <f t="shared" si="4"/>
        <v>0</v>
      </c>
      <c r="J29" s="23">
        <v>1E+100</v>
      </c>
      <c r="K29" s="22">
        <f>IFERROR((I29^2/SUMSQ($I$14:$I$33)),0)</f>
        <v>0</v>
      </c>
      <c r="O29" s="19">
        <f t="shared" si="3"/>
        <v>0</v>
      </c>
      <c r="P29" s="4"/>
      <c r="Q29" s="14"/>
    </row>
    <row r="30" spans="1:19" x14ac:dyDescent="0.2">
      <c r="A30" s="4">
        <v>17</v>
      </c>
      <c r="B30" s="14" t="s">
        <v>170</v>
      </c>
      <c r="C30" s="20">
        <v>1</v>
      </c>
      <c r="D30" s="16">
        <v>0</v>
      </c>
      <c r="E30" s="20" t="str">
        <f>B8</f>
        <v>lbf</v>
      </c>
      <c r="F30" s="20" t="s">
        <v>20</v>
      </c>
      <c r="G30" s="20" t="s">
        <v>36</v>
      </c>
      <c r="H30" s="43">
        <f t="shared" si="0"/>
        <v>1.7320508075688772</v>
      </c>
      <c r="I30" s="21">
        <f t="shared" si="4"/>
        <v>0</v>
      </c>
      <c r="J30" s="23">
        <v>1E+100</v>
      </c>
      <c r="K30" s="22">
        <f t="shared" ref="K30:K31" si="5">IFERROR((I30^2/SUMSQ($I$14:$I$33)),0)</f>
        <v>0</v>
      </c>
      <c r="O30" s="19">
        <f t="shared" si="3"/>
        <v>0</v>
      </c>
      <c r="P30" s="4"/>
      <c r="Q30" s="14"/>
    </row>
    <row r="31" spans="1:19" x14ac:dyDescent="0.2">
      <c r="A31" s="4">
        <v>18</v>
      </c>
      <c r="B31" s="14" t="s">
        <v>171</v>
      </c>
      <c r="C31" s="20">
        <v>1</v>
      </c>
      <c r="D31" s="16">
        <v>0</v>
      </c>
      <c r="E31" s="20" t="str">
        <f>B8</f>
        <v>lbf</v>
      </c>
      <c r="F31" s="20" t="s">
        <v>20</v>
      </c>
      <c r="G31" s="20" t="s">
        <v>36</v>
      </c>
      <c r="H31" s="43">
        <f t="shared" si="0"/>
        <v>1.7320508075688772</v>
      </c>
      <c r="I31" s="21">
        <f t="shared" si="4"/>
        <v>0</v>
      </c>
      <c r="J31" s="23">
        <v>1E+100</v>
      </c>
      <c r="K31" s="22">
        <f t="shared" si="5"/>
        <v>0</v>
      </c>
      <c r="O31" s="19">
        <f t="shared" si="3"/>
        <v>0</v>
      </c>
      <c r="P31" s="4"/>
      <c r="Q31" s="14"/>
    </row>
    <row r="32" spans="1:19" x14ac:dyDescent="0.2">
      <c r="A32" s="4">
        <v>19</v>
      </c>
      <c r="B32" s="14" t="s">
        <v>172</v>
      </c>
      <c r="C32" s="20">
        <v>1</v>
      </c>
      <c r="D32" s="16">
        <v>0</v>
      </c>
      <c r="E32" s="20" t="str">
        <f>B8</f>
        <v>lbf</v>
      </c>
      <c r="F32" s="20" t="s">
        <v>20</v>
      </c>
      <c r="G32" s="20" t="s">
        <v>36</v>
      </c>
      <c r="H32" s="43">
        <f t="shared" si="0"/>
        <v>1.7320508075688772</v>
      </c>
      <c r="I32" s="21">
        <f t="shared" si="4"/>
        <v>0</v>
      </c>
      <c r="J32" s="23">
        <v>1E+100</v>
      </c>
      <c r="K32" s="22">
        <f>IFERROR((I32^2/SUMSQ($I$14:$I$33)),0)</f>
        <v>0</v>
      </c>
      <c r="O32" s="19">
        <f t="shared" si="3"/>
        <v>0</v>
      </c>
      <c r="P32" s="4"/>
      <c r="Q32" s="14"/>
    </row>
    <row r="33" spans="1:15" x14ac:dyDescent="0.2">
      <c r="A33" s="7">
        <v>20</v>
      </c>
      <c r="B33" s="24" t="s">
        <v>173</v>
      </c>
      <c r="C33" s="25">
        <v>1</v>
      </c>
      <c r="D33" s="26">
        <v>0</v>
      </c>
      <c r="E33" s="25" t="str">
        <f>B8</f>
        <v>lbf</v>
      </c>
      <c r="F33" s="25" t="s">
        <v>20</v>
      </c>
      <c r="G33" s="25" t="s">
        <v>36</v>
      </c>
      <c r="H33" s="45">
        <f t="shared" si="0"/>
        <v>1.7320508075688772</v>
      </c>
      <c r="I33" s="27">
        <f t="shared" si="2"/>
        <v>0</v>
      </c>
      <c r="J33" s="28">
        <v>1E+100</v>
      </c>
      <c r="K33" s="29">
        <f>IFERROR((I33^2/SUMSQ($I$14:$I$33)),0)</f>
        <v>0</v>
      </c>
      <c r="O33" s="19">
        <f t="shared" si="3"/>
        <v>0</v>
      </c>
    </row>
    <row r="34" spans="1:15" ht="12.75" x14ac:dyDescent="0.25">
      <c r="A34" s="4"/>
      <c r="B34" s="4"/>
      <c r="C34" s="4"/>
      <c r="D34" s="4"/>
      <c r="E34" s="4"/>
      <c r="F34" s="4"/>
      <c r="G34" s="4"/>
      <c r="H34" s="30"/>
      <c r="I34" s="11" t="s">
        <v>26</v>
      </c>
      <c r="J34" s="11" t="s">
        <v>27</v>
      </c>
      <c r="K34" s="30" t="s">
        <v>104</v>
      </c>
    </row>
    <row r="35" spans="1:15" x14ac:dyDescent="0.2">
      <c r="A35" s="31" t="s">
        <v>28</v>
      </c>
      <c r="B35" s="31"/>
      <c r="C35" s="31"/>
      <c r="D35" s="4"/>
      <c r="E35" s="4"/>
      <c r="F35" s="4"/>
      <c r="G35" s="4"/>
      <c r="H35" s="4"/>
      <c r="I35" s="32">
        <f>IFERROR(SQRT(SUMSQ(I14:I33)),0)</f>
        <v>3.4070753651881786E-3</v>
      </c>
      <c r="J35" s="33">
        <f>IFERROR((I35^4)/(SUM(O14:O33)),0)</f>
        <v>8.4538304694376851</v>
      </c>
      <c r="K35" s="34">
        <f>IFERROR(SUM(K14:K33),0)</f>
        <v>0.99999999999999989</v>
      </c>
    </row>
    <row r="36" spans="1:15" x14ac:dyDescent="0.2">
      <c r="A36" s="35" t="s">
        <v>29</v>
      </c>
      <c r="B36" s="35"/>
      <c r="C36" s="114" t="s">
        <v>101</v>
      </c>
      <c r="D36" s="4"/>
      <c r="E36" s="4"/>
      <c r="F36" s="4"/>
      <c r="G36" s="4"/>
      <c r="H36" s="4"/>
      <c r="I36" s="36">
        <f>IFERROR(IF(C36=$T$13,2,IF(C36=$T$14,TINV(0.05,J35),0)),0)</f>
        <v>2</v>
      </c>
      <c r="J36" s="4"/>
      <c r="K36" s="4"/>
    </row>
    <row r="37" spans="1:15" ht="12.75" x14ac:dyDescent="0.25">
      <c r="A37" s="35" t="s">
        <v>30</v>
      </c>
      <c r="B37" s="35"/>
      <c r="C37" s="35"/>
      <c r="D37" s="4"/>
      <c r="E37" s="4"/>
      <c r="F37" s="4"/>
      <c r="G37" s="4"/>
      <c r="H37" s="4"/>
      <c r="I37" s="132">
        <f>IFERROR(ROUND(I35*I36, 2-(INT(LOG(I35*I36))+1)),0)</f>
        <v>6.7999999999999996E-3</v>
      </c>
      <c r="J37" s="20" t="str">
        <f>B8</f>
        <v>lbf</v>
      </c>
      <c r="K37" s="4"/>
    </row>
    <row r="38" spans="1:15" x14ac:dyDescent="0.2">
      <c r="I38" s="113"/>
    </row>
    <row r="39" spans="1:15" x14ac:dyDescent="0.2">
      <c r="I39" s="115"/>
    </row>
    <row r="40" spans="1:15" x14ac:dyDescent="0.2">
      <c r="A40" s="118" t="s">
        <v>110</v>
      </c>
    </row>
    <row r="41" spans="1:15" x14ac:dyDescent="0.2">
      <c r="A41" s="111" t="s">
        <v>97</v>
      </c>
      <c r="B41" s="126">
        <v>2000</v>
      </c>
      <c r="C41" s="130"/>
      <c r="D41" s="130"/>
      <c r="E41" s="130"/>
      <c r="F41" s="130"/>
      <c r="G41" s="130"/>
      <c r="H41" s="130"/>
      <c r="I41" s="130"/>
      <c r="J41" s="130"/>
      <c r="K41" s="4"/>
      <c r="L41" s="4"/>
    </row>
    <row r="42" spans="1:15" x14ac:dyDescent="0.2">
      <c r="A42" s="111" t="s">
        <v>3</v>
      </c>
      <c r="B42" s="128" t="s">
        <v>162</v>
      </c>
      <c r="C42" s="130"/>
      <c r="D42" s="130"/>
      <c r="E42" s="130"/>
      <c r="F42" s="130"/>
      <c r="G42" s="130"/>
      <c r="H42" s="130"/>
      <c r="I42" s="130"/>
      <c r="J42" s="130"/>
      <c r="K42" s="4"/>
      <c r="L42" s="4"/>
    </row>
    <row r="43" spans="1:1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5" x14ac:dyDescent="0.2">
      <c r="A44" s="4" t="s">
        <v>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5" ht="18" x14ac:dyDescent="0.2">
      <c r="A46" s="4"/>
      <c r="B46" s="5" t="s">
        <v>50</v>
      </c>
      <c r="C46" s="5" t="s">
        <v>1</v>
      </c>
      <c r="D46" s="6" t="s">
        <v>2</v>
      </c>
      <c r="E46" s="6" t="s">
        <v>3</v>
      </c>
      <c r="F46" s="6" t="s">
        <v>4</v>
      </c>
      <c r="G46" s="6" t="s">
        <v>5</v>
      </c>
      <c r="H46" s="6" t="s">
        <v>6</v>
      </c>
      <c r="I46" s="5" t="s">
        <v>7</v>
      </c>
      <c r="J46" s="5" t="s">
        <v>8</v>
      </c>
      <c r="K46" s="5" t="s">
        <v>9</v>
      </c>
      <c r="L46" s="4"/>
    </row>
    <row r="47" spans="1:15" ht="12.75" x14ac:dyDescent="0.25">
      <c r="A47" s="4"/>
      <c r="B47" s="7"/>
      <c r="C47" s="8" t="s">
        <v>10</v>
      </c>
      <c r="D47" s="9" t="s">
        <v>11</v>
      </c>
      <c r="E47" s="10"/>
      <c r="F47" s="10"/>
      <c r="G47" s="44"/>
      <c r="H47" s="44"/>
      <c r="I47" s="102" t="s">
        <v>12</v>
      </c>
      <c r="J47" s="11" t="s">
        <v>13</v>
      </c>
      <c r="K47" s="7"/>
      <c r="L47" s="4"/>
      <c r="O47" s="12" t="s">
        <v>155</v>
      </c>
    </row>
    <row r="48" spans="1:15" x14ac:dyDescent="0.2">
      <c r="A48" s="13">
        <v>1</v>
      </c>
      <c r="B48" s="14" t="s">
        <v>15</v>
      </c>
      <c r="C48" s="15">
        <v>1</v>
      </c>
      <c r="D48" s="16">
        <v>5.14736277789504E-3</v>
      </c>
      <c r="E48" s="15" t="str">
        <f>B42</f>
        <v>lbf</v>
      </c>
      <c r="F48" s="15" t="s">
        <v>17</v>
      </c>
      <c r="G48" s="20" t="s">
        <v>79</v>
      </c>
      <c r="H48" s="43">
        <f t="shared" ref="H48:H67" si="6">VLOOKUP(G48,$R$13:$S$20,2,FALSE)</f>
        <v>1</v>
      </c>
      <c r="I48" s="21">
        <f>IFERROR((C48*D48/H48),0)</f>
        <v>5.14736277789504E-3</v>
      </c>
      <c r="J48" s="15">
        <v>19</v>
      </c>
      <c r="K48" s="22">
        <f>IFERROR((I48^2/SUMSQ($I$48:$I$67)),0)</f>
        <v>9.2737734362159166E-2</v>
      </c>
      <c r="O48" s="19">
        <f>IFERROR((I48^4)/J48,0)</f>
        <v>3.6947538460374258E-11</v>
      </c>
    </row>
    <row r="49" spans="1:15" x14ac:dyDescent="0.2">
      <c r="A49" s="4">
        <v>2</v>
      </c>
      <c r="B49" s="14" t="s">
        <v>18</v>
      </c>
      <c r="C49" s="20">
        <v>1</v>
      </c>
      <c r="D49" s="16">
        <v>1.5441909535989248E-2</v>
      </c>
      <c r="E49" s="20" t="str">
        <f>B42</f>
        <v>lbf</v>
      </c>
      <c r="F49" s="20" t="s">
        <v>17</v>
      </c>
      <c r="G49" s="20" t="s">
        <v>79</v>
      </c>
      <c r="H49" s="43">
        <f t="shared" si="6"/>
        <v>1</v>
      </c>
      <c r="I49" s="21">
        <f t="shared" ref="I49:I67" si="7">IFERROR((C49*D49/H49),0)</f>
        <v>1.5441909535989248E-2</v>
      </c>
      <c r="J49" s="131">
        <v>1</v>
      </c>
      <c r="K49" s="22">
        <f t="shared" ref="K49:K67" si="8">IFERROR((I49^2/SUMSQ($I$48:$I$67)),0)</f>
        <v>0.83462028146233047</v>
      </c>
      <c r="O49" s="19">
        <f t="shared" ref="O49:O67" si="9">IFERROR((I49^4)/J49,0)</f>
        <v>5.685962819572503E-8</v>
      </c>
    </row>
    <row r="50" spans="1:15" x14ac:dyDescent="0.2">
      <c r="A50" s="4">
        <v>3</v>
      </c>
      <c r="B50" s="14" t="s">
        <v>19</v>
      </c>
      <c r="C50" s="20">
        <v>1</v>
      </c>
      <c r="D50" s="16">
        <v>2.6076809620798865E-3</v>
      </c>
      <c r="E50" s="20" t="str">
        <f>B42</f>
        <v>lbf</v>
      </c>
      <c r="F50" s="20" t="s">
        <v>20</v>
      </c>
      <c r="G50" s="20" t="s">
        <v>79</v>
      </c>
      <c r="H50" s="43">
        <f t="shared" si="6"/>
        <v>1</v>
      </c>
      <c r="I50" s="21">
        <f t="shared" si="7"/>
        <v>2.6076809620798865E-3</v>
      </c>
      <c r="J50" s="20">
        <v>99</v>
      </c>
      <c r="K50" s="22">
        <f t="shared" si="8"/>
        <v>2.3801034776592837E-2</v>
      </c>
      <c r="O50" s="19">
        <f t="shared" si="9"/>
        <v>4.670707070698666E-13</v>
      </c>
    </row>
    <row r="51" spans="1:15" x14ac:dyDescent="0.2">
      <c r="A51" s="4">
        <v>4</v>
      </c>
      <c r="B51" s="14" t="s">
        <v>21</v>
      </c>
      <c r="C51" s="20">
        <v>1</v>
      </c>
      <c r="D51" s="16">
        <v>-1.0000000000047748E-3</v>
      </c>
      <c r="E51" s="20" t="str">
        <f>B42</f>
        <v>lbf</v>
      </c>
      <c r="F51" s="20" t="s">
        <v>20</v>
      </c>
      <c r="G51" s="20" t="s">
        <v>79</v>
      </c>
      <c r="H51" s="43">
        <f t="shared" si="6"/>
        <v>1</v>
      </c>
      <c r="I51" s="21">
        <f t="shared" si="7"/>
        <v>-1.0000000000047748E-3</v>
      </c>
      <c r="J51" s="20">
        <v>1</v>
      </c>
      <c r="K51" s="22">
        <f t="shared" si="8"/>
        <v>3.5001521730649325E-3</v>
      </c>
      <c r="O51" s="19">
        <f t="shared" si="9"/>
        <v>1.0000000000190992E-12</v>
      </c>
    </row>
    <row r="52" spans="1:15" x14ac:dyDescent="0.2">
      <c r="A52" s="4">
        <v>5</v>
      </c>
      <c r="B52" s="14" t="s">
        <v>22</v>
      </c>
      <c r="C52" s="20">
        <v>1</v>
      </c>
      <c r="D52" s="16">
        <v>3.0328397497725468E-3</v>
      </c>
      <c r="E52" s="20" t="str">
        <f>B42</f>
        <v>lbf</v>
      </c>
      <c r="F52" s="20" t="s">
        <v>20</v>
      </c>
      <c r="G52" s="20" t="s">
        <v>79</v>
      </c>
      <c r="H52" s="43">
        <f t="shared" si="6"/>
        <v>1</v>
      </c>
      <c r="I52" s="21">
        <f t="shared" si="7"/>
        <v>3.0328397497725468E-3</v>
      </c>
      <c r="J52" s="20">
        <v>2</v>
      </c>
      <c r="K52" s="22">
        <f t="shared" si="8"/>
        <v>3.2194809022641525E-2</v>
      </c>
      <c r="O52" s="19">
        <f t="shared" si="9"/>
        <v>4.2302677692706513E-11</v>
      </c>
    </row>
    <row r="53" spans="1:15" x14ac:dyDescent="0.2">
      <c r="A53" s="4">
        <v>6</v>
      </c>
      <c r="B53" s="14" t="s">
        <v>23</v>
      </c>
      <c r="C53" s="20">
        <v>1</v>
      </c>
      <c r="D53" s="16">
        <v>1E-3</v>
      </c>
      <c r="E53" s="20" t="str">
        <f>B42</f>
        <v>lbf</v>
      </c>
      <c r="F53" s="20" t="s">
        <v>20</v>
      </c>
      <c r="G53" s="20" t="s">
        <v>36</v>
      </c>
      <c r="H53" s="43">
        <f t="shared" si="6"/>
        <v>1.7320508075688772</v>
      </c>
      <c r="I53" s="21">
        <f t="shared" si="7"/>
        <v>5.773502691896258E-4</v>
      </c>
      <c r="J53" s="23">
        <v>1E+100</v>
      </c>
      <c r="K53" s="22">
        <f t="shared" si="8"/>
        <v>1.1667173910105027E-3</v>
      </c>
      <c r="O53" s="19">
        <f t="shared" si="9"/>
        <v>1.1111111111111113E-113</v>
      </c>
    </row>
    <row r="54" spans="1:15" x14ac:dyDescent="0.2">
      <c r="A54" s="4">
        <v>7</v>
      </c>
      <c r="B54" s="14" t="s">
        <v>24</v>
      </c>
      <c r="C54" s="20">
        <v>1</v>
      </c>
      <c r="D54" s="16">
        <v>3.7000000000000002E-3</v>
      </c>
      <c r="E54" s="20" t="str">
        <f>B42</f>
        <v>lbf</v>
      </c>
      <c r="F54" s="20" t="s">
        <v>20</v>
      </c>
      <c r="G54" s="20" t="s">
        <v>80</v>
      </c>
      <c r="H54" s="43">
        <f t="shared" si="6"/>
        <v>2</v>
      </c>
      <c r="I54" s="21">
        <f t="shared" si="7"/>
        <v>1.8500000000000001E-3</v>
      </c>
      <c r="J54" s="20">
        <v>99</v>
      </c>
      <c r="K54" s="22">
        <f t="shared" si="8"/>
        <v>1.1979270812200335E-2</v>
      </c>
      <c r="O54" s="19">
        <f t="shared" si="9"/>
        <v>1.1831824494949498E-13</v>
      </c>
    </row>
    <row r="55" spans="1:15" x14ac:dyDescent="0.2">
      <c r="A55" s="4">
        <v>8</v>
      </c>
      <c r="B55" s="14" t="s">
        <v>25</v>
      </c>
      <c r="C55" s="20">
        <v>1</v>
      </c>
      <c r="D55" s="16">
        <v>4.8486995180610803E-19</v>
      </c>
      <c r="E55" s="20" t="str">
        <f>B42</f>
        <v>lbf</v>
      </c>
      <c r="F55" s="20" t="s">
        <v>20</v>
      </c>
      <c r="G55" s="20" t="s">
        <v>79</v>
      </c>
      <c r="H55" s="43">
        <f t="shared" si="6"/>
        <v>1</v>
      </c>
      <c r="I55" s="21">
        <f t="shared" si="7"/>
        <v>4.8486995180610803E-19</v>
      </c>
      <c r="J55" s="20">
        <v>2</v>
      </c>
      <c r="K55" s="22">
        <f t="shared" si="8"/>
        <v>8.2288182128337825E-34</v>
      </c>
      <c r="O55" s="19">
        <f t="shared" si="9"/>
        <v>2.7635739376302231E-74</v>
      </c>
    </row>
    <row r="56" spans="1:15" x14ac:dyDescent="0.2">
      <c r="A56" s="4">
        <v>9</v>
      </c>
      <c r="B56" s="14" t="s">
        <v>163</v>
      </c>
      <c r="C56" s="20">
        <v>1</v>
      </c>
      <c r="D56" s="16">
        <v>0</v>
      </c>
      <c r="E56" s="20" t="str">
        <f>B42</f>
        <v>lbf</v>
      </c>
      <c r="F56" s="20" t="s">
        <v>20</v>
      </c>
      <c r="G56" s="20" t="s">
        <v>36</v>
      </c>
      <c r="H56" s="43">
        <f t="shared" si="6"/>
        <v>1.7320508075688772</v>
      </c>
      <c r="I56" s="21">
        <f t="shared" si="7"/>
        <v>0</v>
      </c>
      <c r="J56" s="23">
        <v>1E+100</v>
      </c>
      <c r="K56" s="22">
        <f t="shared" si="8"/>
        <v>0</v>
      </c>
      <c r="O56" s="19">
        <f t="shared" si="9"/>
        <v>0</v>
      </c>
    </row>
    <row r="57" spans="1:15" x14ac:dyDescent="0.2">
      <c r="A57" s="4">
        <v>10</v>
      </c>
      <c r="B57" s="14" t="s">
        <v>164</v>
      </c>
      <c r="C57" s="20">
        <v>1</v>
      </c>
      <c r="D57" s="16">
        <v>0</v>
      </c>
      <c r="E57" s="20" t="str">
        <f>B42</f>
        <v>lbf</v>
      </c>
      <c r="F57" s="20" t="s">
        <v>20</v>
      </c>
      <c r="G57" s="20" t="s">
        <v>36</v>
      </c>
      <c r="H57" s="43">
        <f t="shared" si="6"/>
        <v>1.7320508075688772</v>
      </c>
      <c r="I57" s="21">
        <f t="shared" si="7"/>
        <v>0</v>
      </c>
      <c r="J57" s="23">
        <v>1E+100</v>
      </c>
      <c r="K57" s="22">
        <f t="shared" si="8"/>
        <v>0</v>
      </c>
      <c r="O57" s="19">
        <f t="shared" si="9"/>
        <v>0</v>
      </c>
    </row>
    <row r="58" spans="1:15" x14ac:dyDescent="0.2">
      <c r="A58" s="4">
        <v>11</v>
      </c>
      <c r="B58" s="14" t="s">
        <v>165</v>
      </c>
      <c r="C58" s="20">
        <v>1</v>
      </c>
      <c r="D58" s="16">
        <v>0</v>
      </c>
      <c r="E58" s="20" t="str">
        <f>B42</f>
        <v>lbf</v>
      </c>
      <c r="F58" s="20" t="s">
        <v>20</v>
      </c>
      <c r="G58" s="20" t="s">
        <v>36</v>
      </c>
      <c r="H58" s="43">
        <f t="shared" si="6"/>
        <v>1.7320508075688772</v>
      </c>
      <c r="I58" s="21">
        <f t="shared" si="7"/>
        <v>0</v>
      </c>
      <c r="J58" s="23">
        <v>1E+100</v>
      </c>
      <c r="K58" s="22">
        <f t="shared" si="8"/>
        <v>0</v>
      </c>
      <c r="O58" s="19">
        <f t="shared" si="9"/>
        <v>0</v>
      </c>
    </row>
    <row r="59" spans="1:15" x14ac:dyDescent="0.2">
      <c r="A59" s="4">
        <v>12</v>
      </c>
      <c r="B59" s="14" t="s">
        <v>166</v>
      </c>
      <c r="C59" s="20">
        <v>1</v>
      </c>
      <c r="D59" s="16">
        <v>0</v>
      </c>
      <c r="E59" s="20" t="str">
        <f>B42</f>
        <v>lbf</v>
      </c>
      <c r="F59" s="20" t="s">
        <v>20</v>
      </c>
      <c r="G59" s="20" t="s">
        <v>36</v>
      </c>
      <c r="H59" s="43">
        <f t="shared" si="6"/>
        <v>1.7320508075688772</v>
      </c>
      <c r="I59" s="21">
        <f t="shared" si="7"/>
        <v>0</v>
      </c>
      <c r="J59" s="23">
        <v>1E+100</v>
      </c>
      <c r="K59" s="22">
        <f t="shared" si="8"/>
        <v>0</v>
      </c>
      <c r="O59" s="19">
        <f t="shared" si="9"/>
        <v>0</v>
      </c>
    </row>
    <row r="60" spans="1:15" x14ac:dyDescent="0.2">
      <c r="A60" s="4">
        <v>13</v>
      </c>
      <c r="B60" s="14" t="s">
        <v>167</v>
      </c>
      <c r="C60" s="20">
        <v>1</v>
      </c>
      <c r="D60" s="16">
        <v>0</v>
      </c>
      <c r="E60" s="20" t="str">
        <f>B42</f>
        <v>lbf</v>
      </c>
      <c r="F60" s="20" t="s">
        <v>20</v>
      </c>
      <c r="G60" s="20" t="s">
        <v>36</v>
      </c>
      <c r="H60" s="43">
        <f t="shared" si="6"/>
        <v>1.7320508075688772</v>
      </c>
      <c r="I60" s="21">
        <f t="shared" si="7"/>
        <v>0</v>
      </c>
      <c r="J60" s="23">
        <v>1E+100</v>
      </c>
      <c r="K60" s="22">
        <f t="shared" si="8"/>
        <v>0</v>
      </c>
      <c r="O60" s="19">
        <f t="shared" si="9"/>
        <v>0</v>
      </c>
    </row>
    <row r="61" spans="1:15" x14ac:dyDescent="0.2">
      <c r="A61" s="4">
        <v>14</v>
      </c>
      <c r="B61" s="14" t="s">
        <v>168</v>
      </c>
      <c r="C61" s="20">
        <v>1</v>
      </c>
      <c r="D61" s="16">
        <v>0</v>
      </c>
      <c r="E61" s="20" t="str">
        <f>B42</f>
        <v>lbf</v>
      </c>
      <c r="F61" s="20" t="s">
        <v>20</v>
      </c>
      <c r="G61" s="20" t="s">
        <v>36</v>
      </c>
      <c r="H61" s="43">
        <f t="shared" si="6"/>
        <v>1.7320508075688772</v>
      </c>
      <c r="I61" s="21">
        <f t="shared" si="7"/>
        <v>0</v>
      </c>
      <c r="J61" s="23">
        <v>1E+100</v>
      </c>
      <c r="K61" s="22">
        <f t="shared" si="8"/>
        <v>0</v>
      </c>
      <c r="O61" s="19">
        <f t="shared" si="9"/>
        <v>0</v>
      </c>
    </row>
    <row r="62" spans="1:15" x14ac:dyDescent="0.2">
      <c r="A62" s="4">
        <v>15</v>
      </c>
      <c r="B62" s="14" t="s">
        <v>169</v>
      </c>
      <c r="C62" s="20">
        <v>1</v>
      </c>
      <c r="D62" s="16">
        <v>0</v>
      </c>
      <c r="E62" s="20" t="str">
        <f>B42</f>
        <v>lbf</v>
      </c>
      <c r="F62" s="20" t="s">
        <v>20</v>
      </c>
      <c r="G62" s="20" t="s">
        <v>36</v>
      </c>
      <c r="H62" s="43">
        <f t="shared" si="6"/>
        <v>1.7320508075688772</v>
      </c>
      <c r="I62" s="21">
        <f t="shared" si="7"/>
        <v>0</v>
      </c>
      <c r="J62" s="23">
        <v>1E+100</v>
      </c>
      <c r="K62" s="22">
        <f t="shared" si="8"/>
        <v>0</v>
      </c>
      <c r="O62" s="19">
        <f t="shared" si="9"/>
        <v>0</v>
      </c>
    </row>
    <row r="63" spans="1:15" x14ac:dyDescent="0.2">
      <c r="A63" s="4">
        <v>16</v>
      </c>
      <c r="B63" s="14" t="s">
        <v>158</v>
      </c>
      <c r="C63" s="20">
        <v>1</v>
      </c>
      <c r="D63" s="16">
        <v>0</v>
      </c>
      <c r="E63" s="20" t="str">
        <f>B42</f>
        <v>lbf</v>
      </c>
      <c r="F63" s="20" t="s">
        <v>20</v>
      </c>
      <c r="G63" s="20" t="s">
        <v>36</v>
      </c>
      <c r="H63" s="43">
        <f t="shared" si="6"/>
        <v>1.7320508075688772</v>
      </c>
      <c r="I63" s="21">
        <f t="shared" si="7"/>
        <v>0</v>
      </c>
      <c r="J63" s="23">
        <v>1E+100</v>
      </c>
      <c r="K63" s="22">
        <f t="shared" si="8"/>
        <v>0</v>
      </c>
      <c r="O63" s="19">
        <f t="shared" si="9"/>
        <v>0</v>
      </c>
    </row>
    <row r="64" spans="1:15" x14ac:dyDescent="0.2">
      <c r="A64" s="4">
        <v>17</v>
      </c>
      <c r="B64" s="14" t="s">
        <v>170</v>
      </c>
      <c r="C64" s="20">
        <v>1</v>
      </c>
      <c r="D64" s="16">
        <v>0</v>
      </c>
      <c r="E64" s="20" t="str">
        <f>B42</f>
        <v>lbf</v>
      </c>
      <c r="F64" s="20" t="s">
        <v>20</v>
      </c>
      <c r="G64" s="20" t="s">
        <v>36</v>
      </c>
      <c r="H64" s="43">
        <f t="shared" si="6"/>
        <v>1.7320508075688772</v>
      </c>
      <c r="I64" s="21">
        <f t="shared" si="7"/>
        <v>0</v>
      </c>
      <c r="J64" s="23">
        <v>1E+100</v>
      </c>
      <c r="K64" s="22">
        <f t="shared" si="8"/>
        <v>0</v>
      </c>
      <c r="O64" s="19">
        <f t="shared" si="9"/>
        <v>0</v>
      </c>
    </row>
    <row r="65" spans="1:20" x14ac:dyDescent="0.2">
      <c r="A65" s="4">
        <v>18</v>
      </c>
      <c r="B65" s="14" t="s">
        <v>171</v>
      </c>
      <c r="C65" s="20">
        <v>1</v>
      </c>
      <c r="D65" s="16">
        <v>0</v>
      </c>
      <c r="E65" s="20" t="str">
        <f>B42</f>
        <v>lbf</v>
      </c>
      <c r="F65" s="20" t="s">
        <v>20</v>
      </c>
      <c r="G65" s="20" t="s">
        <v>36</v>
      </c>
      <c r="H65" s="43">
        <f t="shared" si="6"/>
        <v>1.7320508075688772</v>
      </c>
      <c r="I65" s="21">
        <f t="shared" si="7"/>
        <v>0</v>
      </c>
      <c r="J65" s="23">
        <v>1E+100</v>
      </c>
      <c r="K65" s="22">
        <f t="shared" si="8"/>
        <v>0</v>
      </c>
      <c r="O65" s="19">
        <f t="shared" si="9"/>
        <v>0</v>
      </c>
    </row>
    <row r="66" spans="1:20" x14ac:dyDescent="0.2">
      <c r="A66" s="4">
        <v>19</v>
      </c>
      <c r="B66" s="14" t="s">
        <v>172</v>
      </c>
      <c r="C66" s="20">
        <v>1</v>
      </c>
      <c r="D66" s="16">
        <v>0</v>
      </c>
      <c r="E66" s="20" t="str">
        <f>B42</f>
        <v>lbf</v>
      </c>
      <c r="F66" s="20" t="s">
        <v>20</v>
      </c>
      <c r="G66" s="20" t="s">
        <v>36</v>
      </c>
      <c r="H66" s="43">
        <f t="shared" si="6"/>
        <v>1.7320508075688772</v>
      </c>
      <c r="I66" s="21">
        <f t="shared" si="7"/>
        <v>0</v>
      </c>
      <c r="J66" s="23">
        <v>1E+100</v>
      </c>
      <c r="K66" s="22">
        <f>IFERROR((I66^2/SUMSQ($I$48:$I$67)),0)</f>
        <v>0</v>
      </c>
      <c r="O66" s="19">
        <f t="shared" si="9"/>
        <v>0</v>
      </c>
    </row>
    <row r="67" spans="1:20" x14ac:dyDescent="0.2">
      <c r="A67" s="7">
        <v>20</v>
      </c>
      <c r="B67" s="24" t="s">
        <v>173</v>
      </c>
      <c r="C67" s="25">
        <v>1</v>
      </c>
      <c r="D67" s="26">
        <v>0</v>
      </c>
      <c r="E67" s="25" t="str">
        <f>B42</f>
        <v>lbf</v>
      </c>
      <c r="F67" s="25" t="s">
        <v>20</v>
      </c>
      <c r="G67" s="25" t="s">
        <v>36</v>
      </c>
      <c r="H67" s="45">
        <f t="shared" si="6"/>
        <v>1.7320508075688772</v>
      </c>
      <c r="I67" s="27">
        <f t="shared" si="7"/>
        <v>0</v>
      </c>
      <c r="J67" s="28">
        <v>1E+100</v>
      </c>
      <c r="K67" s="29">
        <f t="shared" si="8"/>
        <v>0</v>
      </c>
      <c r="O67" s="19">
        <f t="shared" si="9"/>
        <v>0</v>
      </c>
    </row>
    <row r="68" spans="1:20" ht="12.75" x14ac:dyDescent="0.25">
      <c r="A68" s="4"/>
      <c r="B68" s="4"/>
      <c r="C68" s="4"/>
      <c r="D68" s="4"/>
      <c r="E68" s="4"/>
      <c r="F68" s="4"/>
      <c r="G68" s="4"/>
      <c r="H68" s="30"/>
      <c r="I68" s="11" t="s">
        <v>26</v>
      </c>
      <c r="J68" s="11" t="s">
        <v>27</v>
      </c>
      <c r="K68" s="30" t="s">
        <v>104</v>
      </c>
    </row>
    <row r="69" spans="1:20" x14ac:dyDescent="0.2">
      <c r="A69" s="31" t="s">
        <v>28</v>
      </c>
      <c r="B69" s="31"/>
      <c r="C69" s="31"/>
      <c r="D69" s="4"/>
      <c r="E69" s="4"/>
      <c r="F69" s="4"/>
      <c r="G69" s="4"/>
      <c r="H69" s="4"/>
      <c r="I69" s="32">
        <f>IFERROR(SQRT(SUMSQ(I48:I67)),0)</f>
        <v>1.6902717650309144E-2</v>
      </c>
      <c r="J69" s="33">
        <f>IFERROR((I69^4)/(SUM(O48:O67)),0)</f>
        <v>1.4335245908639407</v>
      </c>
      <c r="K69" s="34">
        <f>IFERROR(SUM(K48:K67),0)</f>
        <v>0.99999999999999967</v>
      </c>
    </row>
    <row r="70" spans="1:20" x14ac:dyDescent="0.2">
      <c r="A70" s="35" t="s">
        <v>29</v>
      </c>
      <c r="B70" s="35"/>
      <c r="C70" s="114" t="s">
        <v>101</v>
      </c>
      <c r="D70" s="4"/>
      <c r="E70" s="4"/>
      <c r="F70" s="4"/>
      <c r="G70" s="4"/>
      <c r="H70" s="4"/>
      <c r="I70" s="36">
        <f>IFERROR(IF(C70=$T$13,2,IF(C70=$T$14,TINV(0.05,J69),0)),0)</f>
        <v>2</v>
      </c>
      <c r="J70" s="4"/>
      <c r="K70" s="4"/>
    </row>
    <row r="71" spans="1:20" ht="12.75" x14ac:dyDescent="0.25">
      <c r="A71" s="35" t="s">
        <v>30</v>
      </c>
      <c r="B71" s="35"/>
      <c r="C71" s="35"/>
      <c r="D71" s="4"/>
      <c r="E71" s="4"/>
      <c r="F71" s="4"/>
      <c r="G71" s="4"/>
      <c r="H71" s="4"/>
      <c r="I71" s="38">
        <f>IFERROR(ROUND(I69*I70, 2-(INT(LOG(I69*I70))+1)),0)</f>
        <v>3.4000000000000002E-2</v>
      </c>
      <c r="J71" s="20" t="str">
        <f>B42</f>
        <v>lbf</v>
      </c>
      <c r="K71" s="4"/>
    </row>
    <row r="75" spans="1:20" x14ac:dyDescent="0.2">
      <c r="A75" s="7" t="s">
        <v>31</v>
      </c>
      <c r="B75" s="7"/>
      <c r="C75" s="39"/>
      <c r="D75" s="39"/>
      <c r="E75" s="39"/>
      <c r="F75" s="39"/>
      <c r="G75" s="39"/>
      <c r="H75" s="39"/>
      <c r="I75" s="39"/>
      <c r="J75" s="39"/>
      <c r="K75" s="39"/>
      <c r="N75" s="100"/>
      <c r="O75" s="101" t="s">
        <v>73</v>
      </c>
      <c r="P75" s="39"/>
      <c r="Q75" s="39"/>
      <c r="R75" s="39"/>
      <c r="S75" s="39"/>
      <c r="T75" s="39"/>
    </row>
    <row r="76" spans="1:20" x14ac:dyDescent="0.2">
      <c r="A76" s="4">
        <v>1</v>
      </c>
      <c r="B76" s="142" t="s">
        <v>84</v>
      </c>
      <c r="C76" s="142"/>
      <c r="D76" s="142"/>
      <c r="E76" s="142"/>
      <c r="F76" s="142"/>
      <c r="G76" s="142"/>
      <c r="H76" s="142"/>
      <c r="I76" s="142"/>
      <c r="J76" s="142"/>
      <c r="K76" s="142"/>
      <c r="N76" s="100">
        <v>1</v>
      </c>
      <c r="O76" s="100" t="s">
        <v>145</v>
      </c>
    </row>
    <row r="77" spans="1:20" x14ac:dyDescent="0.2">
      <c r="A77" s="4">
        <v>2</v>
      </c>
      <c r="B77" s="141" t="s">
        <v>84</v>
      </c>
      <c r="C77" s="141"/>
      <c r="D77" s="141"/>
      <c r="E77" s="141"/>
      <c r="F77" s="141"/>
      <c r="G77" s="141"/>
      <c r="H77" s="141"/>
      <c r="I77" s="141"/>
      <c r="J77" s="141"/>
      <c r="K77" s="141"/>
      <c r="N77" s="100">
        <v>2</v>
      </c>
      <c r="O77" s="100" t="s">
        <v>144</v>
      </c>
    </row>
    <row r="78" spans="1:20" x14ac:dyDescent="0.2">
      <c r="A78" s="4">
        <v>3</v>
      </c>
      <c r="B78" s="141" t="s">
        <v>84</v>
      </c>
      <c r="C78" s="141"/>
      <c r="D78" s="141"/>
      <c r="E78" s="141"/>
      <c r="F78" s="141"/>
      <c r="G78" s="141"/>
      <c r="H78" s="141"/>
      <c r="I78" s="141"/>
      <c r="J78" s="141"/>
      <c r="K78" s="141"/>
      <c r="N78" s="100">
        <v>3</v>
      </c>
      <c r="O78" s="100" t="s">
        <v>146</v>
      </c>
    </row>
    <row r="79" spans="1:20" x14ac:dyDescent="0.2">
      <c r="A79" s="4">
        <v>4</v>
      </c>
      <c r="B79" s="141" t="s">
        <v>84</v>
      </c>
      <c r="C79" s="141"/>
      <c r="D79" s="141"/>
      <c r="E79" s="141"/>
      <c r="F79" s="141"/>
      <c r="G79" s="141"/>
      <c r="H79" s="141"/>
      <c r="I79" s="141"/>
      <c r="J79" s="141"/>
      <c r="K79" s="141"/>
      <c r="N79" s="100">
        <v>4</v>
      </c>
      <c r="O79" s="100" t="s">
        <v>147</v>
      </c>
    </row>
    <row r="80" spans="1:20" x14ac:dyDescent="0.2">
      <c r="A80" s="4">
        <v>5</v>
      </c>
      <c r="B80" s="141" t="s">
        <v>84</v>
      </c>
      <c r="C80" s="141"/>
      <c r="D80" s="141"/>
      <c r="E80" s="141"/>
      <c r="F80" s="141"/>
      <c r="G80" s="141"/>
      <c r="H80" s="141"/>
      <c r="I80" s="141"/>
      <c r="J80" s="141"/>
      <c r="K80" s="141"/>
      <c r="N80" s="100">
        <v>5</v>
      </c>
      <c r="O80" s="100" t="s">
        <v>141</v>
      </c>
    </row>
    <row r="81" spans="1:15" x14ac:dyDescent="0.2">
      <c r="A81" s="4">
        <v>6</v>
      </c>
      <c r="B81" s="141" t="s">
        <v>84</v>
      </c>
      <c r="C81" s="141"/>
      <c r="D81" s="141"/>
      <c r="E81" s="141"/>
      <c r="F81" s="141"/>
      <c r="G81" s="141"/>
      <c r="H81" s="141"/>
      <c r="I81" s="141"/>
      <c r="J81" s="141"/>
      <c r="K81" s="141"/>
      <c r="N81" s="100">
        <v>6</v>
      </c>
      <c r="O81" s="100" t="s">
        <v>142</v>
      </c>
    </row>
    <row r="82" spans="1:15" x14ac:dyDescent="0.2">
      <c r="A82" s="4">
        <v>7</v>
      </c>
      <c r="B82" s="141" t="s">
        <v>84</v>
      </c>
      <c r="C82" s="141"/>
      <c r="D82" s="141"/>
      <c r="E82" s="141"/>
      <c r="F82" s="141"/>
      <c r="G82" s="141"/>
      <c r="H82" s="141"/>
      <c r="I82" s="141"/>
      <c r="J82" s="141"/>
      <c r="K82" s="141"/>
      <c r="N82" s="100">
        <v>7</v>
      </c>
      <c r="O82" s="100" t="s">
        <v>143</v>
      </c>
    </row>
    <row r="83" spans="1:15" x14ac:dyDescent="0.2">
      <c r="A83" s="4">
        <v>8</v>
      </c>
      <c r="B83" s="141" t="s">
        <v>84</v>
      </c>
      <c r="C83" s="141"/>
      <c r="D83" s="141"/>
      <c r="E83" s="141"/>
      <c r="F83" s="141"/>
      <c r="G83" s="141"/>
      <c r="H83" s="141"/>
      <c r="I83" s="141"/>
      <c r="J83" s="141"/>
      <c r="K83" s="141"/>
      <c r="N83" s="100">
        <v>8</v>
      </c>
      <c r="O83" s="100" t="s">
        <v>149</v>
      </c>
    </row>
    <row r="84" spans="1:15" x14ac:dyDescent="0.2">
      <c r="A84" s="4">
        <v>9</v>
      </c>
      <c r="B84" s="141" t="s">
        <v>84</v>
      </c>
      <c r="C84" s="141"/>
      <c r="D84" s="141"/>
      <c r="E84" s="141"/>
      <c r="F84" s="141"/>
      <c r="G84" s="141"/>
      <c r="H84" s="141"/>
      <c r="I84" s="141"/>
      <c r="J84" s="141"/>
      <c r="K84" s="141"/>
      <c r="N84" s="100">
        <v>9</v>
      </c>
      <c r="O84" s="100" t="s">
        <v>150</v>
      </c>
    </row>
    <row r="85" spans="1:15" x14ac:dyDescent="0.2">
      <c r="A85" s="4">
        <v>10</v>
      </c>
      <c r="B85" s="141" t="s">
        <v>84</v>
      </c>
      <c r="C85" s="141"/>
      <c r="D85" s="141"/>
      <c r="E85" s="141"/>
      <c r="F85" s="141"/>
      <c r="G85" s="141"/>
      <c r="H85" s="141"/>
      <c r="I85" s="141"/>
      <c r="J85" s="141"/>
      <c r="K85" s="141"/>
      <c r="N85" s="100">
        <v>10</v>
      </c>
      <c r="O85" s="100" t="s">
        <v>151</v>
      </c>
    </row>
    <row r="86" spans="1:15" x14ac:dyDescent="0.2">
      <c r="A86" s="4">
        <v>11</v>
      </c>
      <c r="B86" s="141" t="s">
        <v>84</v>
      </c>
      <c r="C86" s="141"/>
      <c r="D86" s="141"/>
      <c r="E86" s="141"/>
      <c r="F86" s="141"/>
      <c r="G86" s="141"/>
      <c r="H86" s="141"/>
      <c r="I86" s="141"/>
      <c r="J86" s="141"/>
      <c r="K86" s="141"/>
      <c r="N86" s="100">
        <v>11</v>
      </c>
      <c r="O86" s="100" t="s">
        <v>152</v>
      </c>
    </row>
    <row r="87" spans="1:15" x14ac:dyDescent="0.2">
      <c r="A87" s="4">
        <v>12</v>
      </c>
      <c r="B87" s="141" t="s">
        <v>84</v>
      </c>
      <c r="C87" s="141"/>
      <c r="D87" s="141"/>
      <c r="E87" s="141"/>
      <c r="F87" s="141"/>
      <c r="G87" s="141"/>
      <c r="H87" s="141"/>
      <c r="I87" s="141"/>
      <c r="J87" s="141"/>
      <c r="K87" s="141"/>
      <c r="N87" s="100">
        <v>12</v>
      </c>
      <c r="O87" s="100" t="s">
        <v>154</v>
      </c>
    </row>
    <row r="88" spans="1:15" x14ac:dyDescent="0.2">
      <c r="A88" s="4">
        <v>13</v>
      </c>
      <c r="B88" s="141" t="s">
        <v>84</v>
      </c>
      <c r="C88" s="141"/>
      <c r="D88" s="141"/>
      <c r="E88" s="141"/>
      <c r="F88" s="141"/>
      <c r="G88" s="141"/>
      <c r="H88" s="141"/>
      <c r="I88" s="141"/>
      <c r="J88" s="141"/>
      <c r="K88" s="141"/>
      <c r="N88" s="100">
        <v>13</v>
      </c>
      <c r="O88" s="100" t="s">
        <v>153</v>
      </c>
    </row>
    <row r="89" spans="1:15" x14ac:dyDescent="0.2">
      <c r="A89" s="4">
        <v>14</v>
      </c>
      <c r="B89" s="141" t="s">
        <v>84</v>
      </c>
      <c r="C89" s="141"/>
      <c r="D89" s="141"/>
      <c r="E89" s="141"/>
      <c r="F89" s="141"/>
      <c r="G89" s="141"/>
      <c r="H89" s="141"/>
      <c r="I89" s="141"/>
      <c r="J89" s="141"/>
      <c r="K89" s="141"/>
      <c r="O89" s="135" t="s">
        <v>148</v>
      </c>
    </row>
    <row r="90" spans="1:15" x14ac:dyDescent="0.2">
      <c r="A90" s="4">
        <v>15</v>
      </c>
      <c r="B90" s="141" t="s">
        <v>84</v>
      </c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5" x14ac:dyDescent="0.2">
      <c r="A91" s="4">
        <v>16</v>
      </c>
      <c r="B91" s="141" t="s">
        <v>84</v>
      </c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5" x14ac:dyDescent="0.2">
      <c r="A92" s="4">
        <v>17</v>
      </c>
      <c r="B92" s="141" t="s">
        <v>84</v>
      </c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5" x14ac:dyDescent="0.2">
      <c r="A93" s="4">
        <v>18</v>
      </c>
      <c r="B93" s="141" t="s">
        <v>84</v>
      </c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5" x14ac:dyDescent="0.2">
      <c r="A94" s="4">
        <v>19</v>
      </c>
      <c r="B94" s="141" t="s">
        <v>84</v>
      </c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5" x14ac:dyDescent="0.2">
      <c r="A95" s="4">
        <v>20</v>
      </c>
      <c r="B95" s="141" t="s">
        <v>84</v>
      </c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5" x14ac:dyDescent="0.2">
      <c r="A96" s="4"/>
      <c r="B96" s="3"/>
    </row>
    <row r="97" spans="1:2" x14ac:dyDescent="0.2">
      <c r="A97" s="4"/>
      <c r="B97" s="4"/>
    </row>
    <row r="98" spans="1:2" x14ac:dyDescent="0.2">
      <c r="A98" s="4"/>
      <c r="B98" s="4"/>
    </row>
    <row r="99" spans="1:2" x14ac:dyDescent="0.2">
      <c r="A99" s="4"/>
      <c r="B99" s="4"/>
    </row>
    <row r="100" spans="1:2" x14ac:dyDescent="0.2">
      <c r="A100" s="4"/>
      <c r="B100" s="4"/>
    </row>
    <row r="101" spans="1:2" x14ac:dyDescent="0.2">
      <c r="A101" s="4"/>
      <c r="B101" s="4"/>
    </row>
    <row r="102" spans="1:2" x14ac:dyDescent="0.2">
      <c r="B102" s="3"/>
    </row>
    <row r="103" spans="1:2" x14ac:dyDescent="0.2">
      <c r="B103" s="3"/>
    </row>
    <row r="104" spans="1:2" x14ac:dyDescent="0.2">
      <c r="B104" s="3"/>
    </row>
    <row r="105" spans="1:2" x14ac:dyDescent="0.2">
      <c r="B105" s="3"/>
    </row>
    <row r="106" spans="1:2" x14ac:dyDescent="0.2">
      <c r="B106" s="3"/>
    </row>
    <row r="107" spans="1:2" x14ac:dyDescent="0.2">
      <c r="B107" s="3"/>
    </row>
    <row r="108" spans="1:2" x14ac:dyDescent="0.2">
      <c r="B108" s="3"/>
    </row>
    <row r="109" spans="1:2" x14ac:dyDescent="0.2">
      <c r="B109" s="3"/>
    </row>
    <row r="110" spans="1:2" x14ac:dyDescent="0.2">
      <c r="B110" s="3"/>
    </row>
    <row r="111" spans="1:2" x14ac:dyDescent="0.2">
      <c r="B111" s="3"/>
    </row>
    <row r="112" spans="1:2" x14ac:dyDescent="0.2">
      <c r="B112" s="3"/>
    </row>
    <row r="113" spans="2:2" x14ac:dyDescent="0.2">
      <c r="B113" s="3"/>
    </row>
    <row r="114" spans="2:2" x14ac:dyDescent="0.2">
      <c r="B114" s="4"/>
    </row>
  </sheetData>
  <mergeCells count="23">
    <mergeCell ref="B77:K77"/>
    <mergeCell ref="B76:K76"/>
    <mergeCell ref="B82:K82"/>
    <mergeCell ref="B81:K81"/>
    <mergeCell ref="B80:K80"/>
    <mergeCell ref="B79:K79"/>
    <mergeCell ref="B78:K78"/>
    <mergeCell ref="B3:J3"/>
    <mergeCell ref="B2:J2"/>
    <mergeCell ref="B1:J1"/>
    <mergeCell ref="B95:K95"/>
    <mergeCell ref="B94:K94"/>
    <mergeCell ref="B93:K93"/>
    <mergeCell ref="B92:K92"/>
    <mergeCell ref="B91:K91"/>
    <mergeCell ref="B90:K90"/>
    <mergeCell ref="B89:K89"/>
    <mergeCell ref="B88:K88"/>
    <mergeCell ref="B87:K87"/>
    <mergeCell ref="B86:K86"/>
    <mergeCell ref="B85:K85"/>
    <mergeCell ref="B84:K84"/>
    <mergeCell ref="B83:K83"/>
  </mergeCells>
  <dataValidations count="4">
    <dataValidation allowBlank="1" showDropDown="1" showInputMessage="1" showErrorMessage="1" sqref="D12:D13 D46:D47" xr:uid="{00000000-0002-0000-0000-000000000000}"/>
    <dataValidation type="list" allowBlank="1" showInputMessage="1" showErrorMessage="1" sqref="G14:G33 G48:G67" xr:uid="{00000000-0002-0000-0000-000001000000}">
      <formula1>$R$13:$R$20</formula1>
    </dataValidation>
    <dataValidation type="list" allowBlank="1" showInputMessage="1" showErrorMessage="1" sqref="C36 C70" xr:uid="{00000000-0002-0000-0000-000002000000}">
      <formula1>$T$13:$T$14</formula1>
    </dataValidation>
    <dataValidation type="list" allowBlank="1" showInputMessage="1" showErrorMessage="1" sqref="F14:F33 F48:F67" xr:uid="{4C6C400F-1742-4B46-B50E-B104CE558D59}">
      <formula1>$Q$13:$Q$14</formula1>
    </dataValidation>
  </dataValidations>
  <pageMargins left="0.7" right="0.7" top="0.75" bottom="0.75" header="0.3" footer="0.3"/>
  <pageSetup scale="76" orientation="portrait" r:id="rId1"/>
  <headerFooter>
    <oddHeader>&amp;L
&amp;10&amp;F</oddHeader>
    <oddFooter>&amp;L&amp;10Updated: &amp;D&amp;R&amp;10Page &amp;P of &amp;N</oddFooter>
  </headerFooter>
  <rowBreaks count="1" manualBreakCount="1">
    <brk id="72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workbookViewId="0"/>
  </sheetViews>
  <sheetFormatPr defaultRowHeight="16.5" x14ac:dyDescent="0.3"/>
  <sheetData>
    <row r="1" spans="1:15" ht="21" x14ac:dyDescent="0.4">
      <c r="A1" s="108" t="s">
        <v>88</v>
      </c>
    </row>
    <row r="3" spans="1:15" x14ac:dyDescent="0.3">
      <c r="A3" s="109" t="s">
        <v>94</v>
      </c>
      <c r="B3" s="110"/>
      <c r="C3" s="110"/>
      <c r="D3" s="110"/>
      <c r="E3" s="110"/>
      <c r="G3" s="109" t="s">
        <v>118</v>
      </c>
      <c r="H3" s="110"/>
      <c r="I3" s="110"/>
      <c r="J3" s="110"/>
      <c r="L3" s="109" t="s">
        <v>119</v>
      </c>
      <c r="M3" s="110"/>
      <c r="N3" s="110"/>
      <c r="O3" s="110"/>
    </row>
    <row r="4" spans="1:15" x14ac:dyDescent="0.3">
      <c r="A4" s="104"/>
      <c r="B4" s="104" t="s">
        <v>89</v>
      </c>
      <c r="C4" s="104" t="s">
        <v>3</v>
      </c>
      <c r="D4" s="104" t="s">
        <v>90</v>
      </c>
      <c r="E4" s="104" t="s">
        <v>3</v>
      </c>
      <c r="G4" s="144" t="s">
        <v>95</v>
      </c>
      <c r="H4" s="144"/>
      <c r="I4" s="104" t="s">
        <v>91</v>
      </c>
      <c r="J4" s="136">
        <f>IFERROR(ROUND(D7/B7, 2-(INT(LOG(ABS(D7/B7)))+1)),0)</f>
        <v>1.5E-5</v>
      </c>
      <c r="L4" s="104" t="s">
        <v>120</v>
      </c>
      <c r="M4" s="127">
        <f>J4*100</f>
        <v>1.5E-3</v>
      </c>
      <c r="N4" t="s">
        <v>115</v>
      </c>
    </row>
    <row r="5" spans="1:15" x14ac:dyDescent="0.3">
      <c r="A5" s="104" t="s">
        <v>121</v>
      </c>
      <c r="B5">
        <f>'Step 1 - Budget'!B7</f>
        <v>200</v>
      </c>
      <c r="C5" t="str">
        <f>'Step 1 - Budget'!B8</f>
        <v>lbf</v>
      </c>
      <c r="D5" s="133">
        <f>'Step 1 - Budget'!I37</f>
        <v>6.7999999999999996E-3</v>
      </c>
      <c r="E5" t="str">
        <f>'Step 1 - Budget'!J37</f>
        <v>lbf</v>
      </c>
      <c r="G5" s="143" t="s">
        <v>96</v>
      </c>
      <c r="H5" s="143"/>
      <c r="I5" s="105" t="s">
        <v>92</v>
      </c>
      <c r="J5" s="116">
        <f>IFERROR(ROUND(D5-B5*J4, 2-(INT(LOG(D5-B5*J4))+1)),0)</f>
        <v>3.8E-3</v>
      </c>
      <c r="K5" t="str">
        <f>E7</f>
        <v>lbf</v>
      </c>
      <c r="L5" s="105" t="s">
        <v>116</v>
      </c>
      <c r="M5" s="127">
        <f>J4*1000000</f>
        <v>15</v>
      </c>
      <c r="N5" s="106" t="s">
        <v>117</v>
      </c>
      <c r="O5" s="106"/>
    </row>
    <row r="6" spans="1:15" x14ac:dyDescent="0.3">
      <c r="A6" s="105" t="s">
        <v>122</v>
      </c>
      <c r="B6" s="106">
        <f>'Step 1 - Budget'!B41</f>
        <v>2000</v>
      </c>
      <c r="C6" s="106" t="str">
        <f>'Step 1 - Budget'!B42</f>
        <v>lbf</v>
      </c>
      <c r="D6" s="134">
        <f>'Step 1 - Budget'!I71</f>
        <v>3.4000000000000002E-2</v>
      </c>
      <c r="E6" s="106" t="str">
        <f>'Step 1 - Budget'!J71</f>
        <v>lbf</v>
      </c>
    </row>
    <row r="7" spans="1:15" x14ac:dyDescent="0.3">
      <c r="A7" s="119" t="s">
        <v>111</v>
      </c>
      <c r="B7" s="122">
        <f>B6-B5</f>
        <v>1800</v>
      </c>
      <c r="C7" s="120" t="str">
        <f>C5</f>
        <v>lbf</v>
      </c>
      <c r="D7" s="120">
        <f>D6-D5</f>
        <v>2.7200000000000002E-2</v>
      </c>
      <c r="E7" s="120" t="str">
        <f>E5</f>
        <v>lbf</v>
      </c>
    </row>
    <row r="11" spans="1:15" x14ac:dyDescent="0.3">
      <c r="A11" s="109" t="s">
        <v>93</v>
      </c>
      <c r="B11" s="110"/>
      <c r="C11" s="110"/>
      <c r="D11" s="110"/>
      <c r="E11" s="110"/>
      <c r="I11" s="124"/>
      <c r="J11" s="125" t="s">
        <v>73</v>
      </c>
      <c r="K11" s="106"/>
      <c r="L11" s="106"/>
      <c r="M11" s="106"/>
      <c r="N11" s="106"/>
      <c r="O11" s="106"/>
    </row>
    <row r="12" spans="1:15" x14ac:dyDescent="0.3">
      <c r="A12" s="104" t="s">
        <v>112</v>
      </c>
      <c r="B12" s="104" t="s">
        <v>89</v>
      </c>
      <c r="C12" s="104" t="s">
        <v>3</v>
      </c>
      <c r="D12" s="104" t="s">
        <v>90</v>
      </c>
      <c r="E12" s="104" t="s">
        <v>3</v>
      </c>
      <c r="I12" s="124">
        <v>1</v>
      </c>
      <c r="J12" s="124" t="s">
        <v>123</v>
      </c>
    </row>
    <row r="13" spans="1:15" x14ac:dyDescent="0.3">
      <c r="A13" s="107">
        <v>1</v>
      </c>
      <c r="B13" s="107">
        <v>1</v>
      </c>
      <c r="C13" s="106" t="str">
        <f>C5</f>
        <v>lbf</v>
      </c>
      <c r="D13" s="117">
        <f t="shared" ref="D13:D22" si="0">ROUND(B13*$J$4+$J$5, 2-(INT(LOG(ABS(B13*$J$4+$J$5)))+1))</f>
        <v>3.8E-3</v>
      </c>
      <c r="E13" s="106" t="str">
        <f>E5</f>
        <v>lbf</v>
      </c>
      <c r="I13" s="124">
        <v>2</v>
      </c>
      <c r="J13" s="124" t="s">
        <v>124</v>
      </c>
    </row>
    <row r="14" spans="1:15" x14ac:dyDescent="0.3">
      <c r="A14" s="121">
        <v>2</v>
      </c>
      <c r="B14" s="121">
        <v>2</v>
      </c>
      <c r="C14" s="122" t="str">
        <f>C5</f>
        <v>lbf</v>
      </c>
      <c r="D14" s="123">
        <f t="shared" si="0"/>
        <v>3.8E-3</v>
      </c>
      <c r="E14" s="122" t="str">
        <f>E5</f>
        <v>lbf</v>
      </c>
      <c r="I14" s="124">
        <v>3</v>
      </c>
      <c r="J14" s="124" t="s">
        <v>125</v>
      </c>
    </row>
    <row r="15" spans="1:15" x14ac:dyDescent="0.3">
      <c r="A15" s="107">
        <v>3</v>
      </c>
      <c r="B15" s="107">
        <v>3</v>
      </c>
      <c r="C15" s="106" t="str">
        <f>C5</f>
        <v>lbf</v>
      </c>
      <c r="D15" s="117">
        <f t="shared" si="0"/>
        <v>3.8E-3</v>
      </c>
      <c r="E15" s="106" t="str">
        <f>E5</f>
        <v>lbf</v>
      </c>
      <c r="I15" s="124">
        <v>4</v>
      </c>
      <c r="J15" s="124" t="s">
        <v>126</v>
      </c>
    </row>
    <row r="16" spans="1:15" x14ac:dyDescent="0.3">
      <c r="A16" s="121">
        <v>4</v>
      </c>
      <c r="B16" s="121">
        <v>4</v>
      </c>
      <c r="C16" s="122" t="str">
        <f>C5</f>
        <v>lbf</v>
      </c>
      <c r="D16" s="123">
        <f t="shared" si="0"/>
        <v>3.8999999999999998E-3</v>
      </c>
      <c r="E16" s="122" t="str">
        <f>E5</f>
        <v>lbf</v>
      </c>
      <c r="I16" s="124"/>
      <c r="J16" s="129" t="s">
        <v>127</v>
      </c>
      <c r="K16" s="124" t="s">
        <v>131</v>
      </c>
    </row>
    <row r="17" spans="1:11" x14ac:dyDescent="0.3">
      <c r="A17" s="107">
        <v>5</v>
      </c>
      <c r="B17" s="107">
        <v>5</v>
      </c>
      <c r="C17" s="106" t="str">
        <f>C5</f>
        <v>lbf</v>
      </c>
      <c r="D17" s="117">
        <f t="shared" si="0"/>
        <v>3.8999999999999998E-3</v>
      </c>
      <c r="E17" s="106" t="str">
        <f>E5</f>
        <v>lbf</v>
      </c>
      <c r="I17" s="124"/>
      <c r="J17" s="129" t="s">
        <v>128</v>
      </c>
      <c r="K17" s="124" t="s">
        <v>132</v>
      </c>
    </row>
    <row r="18" spans="1:11" x14ac:dyDescent="0.3">
      <c r="A18" s="121">
        <v>6</v>
      </c>
      <c r="B18" s="121">
        <v>6</v>
      </c>
      <c r="C18" s="122" t="str">
        <f>C5</f>
        <v>lbf</v>
      </c>
      <c r="D18" s="123">
        <f t="shared" si="0"/>
        <v>3.8999999999999998E-3</v>
      </c>
      <c r="E18" s="122" t="str">
        <f>E5</f>
        <v>lbf</v>
      </c>
      <c r="I18" s="124"/>
      <c r="J18" s="129" t="s">
        <v>129</v>
      </c>
      <c r="K18" s="124" t="s">
        <v>133</v>
      </c>
    </row>
    <row r="19" spans="1:11" x14ac:dyDescent="0.3">
      <c r="A19" s="107">
        <v>7</v>
      </c>
      <c r="B19" s="107">
        <v>7</v>
      </c>
      <c r="C19" s="106" t="str">
        <f>C5</f>
        <v>lbf</v>
      </c>
      <c r="D19" s="117">
        <f t="shared" si="0"/>
        <v>3.8999999999999998E-3</v>
      </c>
      <c r="E19" s="106" t="str">
        <f>E5</f>
        <v>lbf</v>
      </c>
      <c r="J19" s="129" t="s">
        <v>130</v>
      </c>
      <c r="K19" s="124" t="s">
        <v>135</v>
      </c>
    </row>
    <row r="20" spans="1:11" x14ac:dyDescent="0.3">
      <c r="A20" s="121">
        <v>8</v>
      </c>
      <c r="B20" s="121">
        <v>8</v>
      </c>
      <c r="C20" s="122" t="str">
        <f>C5</f>
        <v>lbf</v>
      </c>
      <c r="D20" s="123">
        <f t="shared" si="0"/>
        <v>3.8999999999999998E-3</v>
      </c>
      <c r="E20" s="122" t="str">
        <f>E5</f>
        <v>lbf</v>
      </c>
      <c r="I20" s="124">
        <v>5</v>
      </c>
      <c r="J20" s="124" t="s">
        <v>134</v>
      </c>
    </row>
    <row r="21" spans="1:11" x14ac:dyDescent="0.3">
      <c r="A21" s="107">
        <v>9</v>
      </c>
      <c r="B21" s="107">
        <v>9</v>
      </c>
      <c r="C21" s="106" t="str">
        <f>C5</f>
        <v>lbf</v>
      </c>
      <c r="D21" s="117">
        <f t="shared" si="0"/>
        <v>3.8999999999999998E-3</v>
      </c>
      <c r="E21" s="106" t="str">
        <f>E5</f>
        <v>lbf</v>
      </c>
      <c r="I21" s="124"/>
      <c r="J21" s="124"/>
    </row>
    <row r="22" spans="1:11" x14ac:dyDescent="0.3">
      <c r="A22" s="121">
        <v>10</v>
      </c>
      <c r="B22" s="121">
        <v>10</v>
      </c>
      <c r="C22" s="122" t="str">
        <f>C5</f>
        <v>lbf</v>
      </c>
      <c r="D22" s="123">
        <f t="shared" si="0"/>
        <v>4.0000000000000001E-3</v>
      </c>
      <c r="E22" s="122" t="str">
        <f>E5</f>
        <v>lbf</v>
      </c>
      <c r="I22" s="124"/>
      <c r="J22" s="124"/>
    </row>
    <row r="23" spans="1:11" x14ac:dyDescent="0.3">
      <c r="I23" s="124"/>
      <c r="J23" s="124"/>
    </row>
    <row r="24" spans="1:11" x14ac:dyDescent="0.3">
      <c r="I24" s="124"/>
      <c r="J24" s="124"/>
    </row>
    <row r="25" spans="1:11" x14ac:dyDescent="0.3">
      <c r="I25" s="124"/>
      <c r="J25" s="124"/>
    </row>
    <row r="26" spans="1:11" x14ac:dyDescent="0.3">
      <c r="I26" s="124"/>
      <c r="J26" s="124"/>
    </row>
  </sheetData>
  <mergeCells count="2">
    <mergeCell ref="G5:H5"/>
    <mergeCell ref="G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1"/>
  <sheetViews>
    <sheetView zoomScaleNormal="100" workbookViewId="0"/>
  </sheetViews>
  <sheetFormatPr defaultColWidth="8.88671875" defaultRowHeight="11.25" x14ac:dyDescent="0.2"/>
  <cols>
    <col min="1" max="1" width="7" style="2" customWidth="1"/>
    <col min="2" max="2" width="19.44140625" style="2" customWidth="1"/>
    <col min="3" max="4" width="8.88671875" style="2"/>
    <col min="5" max="6" width="5" style="2" customWidth="1"/>
    <col min="7" max="7" width="9.33203125" style="2" customWidth="1"/>
    <col min="8" max="8" width="5.6640625" style="2" customWidth="1"/>
    <col min="9" max="9" width="8.88671875" style="2"/>
    <col min="10" max="10" width="9.6640625" style="2" bestFit="1" customWidth="1"/>
    <col min="11" max="14" width="8.88671875" style="2"/>
    <col min="15" max="17" width="10" style="75" customWidth="1"/>
    <col min="18" max="16384" width="8.88671875" style="2"/>
  </cols>
  <sheetData>
    <row r="1" spans="1:19" x14ac:dyDescent="0.2">
      <c r="A1" s="98" t="s">
        <v>41</v>
      </c>
      <c r="B1" s="97"/>
      <c r="C1" s="97"/>
      <c r="D1" s="97"/>
    </row>
    <row r="2" spans="1:19" x14ac:dyDescent="0.2">
      <c r="A2" s="99" t="s">
        <v>61</v>
      </c>
      <c r="B2" s="97"/>
      <c r="C2" s="97"/>
      <c r="D2" s="97"/>
      <c r="L2" s="4"/>
    </row>
    <row r="3" spans="1:19" x14ac:dyDescent="0.2">
      <c r="A3" s="99" t="s">
        <v>39</v>
      </c>
      <c r="B3" s="97"/>
      <c r="C3" s="97"/>
      <c r="D3" s="97"/>
      <c r="L3" s="4"/>
    </row>
    <row r="4" spans="1:19" x14ac:dyDescent="0.2">
      <c r="A4" s="95" t="s">
        <v>40</v>
      </c>
      <c r="B4" s="95"/>
      <c r="C4" s="95"/>
      <c r="D4" s="95"/>
      <c r="E4" s="4"/>
      <c r="F4" s="4"/>
      <c r="G4" s="4"/>
      <c r="H4" s="4"/>
      <c r="I4" s="4"/>
      <c r="J4" s="4"/>
      <c r="K4" s="4"/>
      <c r="L4" s="4"/>
    </row>
    <row r="5" spans="1:19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9" x14ac:dyDescent="0.2">
      <c r="A6" s="4" t="s">
        <v>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9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9" ht="18" x14ac:dyDescent="0.2">
      <c r="A8" s="4"/>
      <c r="B8" s="5" t="s">
        <v>50</v>
      </c>
      <c r="C8" s="5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5" t="s">
        <v>7</v>
      </c>
      <c r="J8" s="5" t="s">
        <v>8</v>
      </c>
      <c r="K8" s="5" t="s">
        <v>9</v>
      </c>
      <c r="L8" s="4"/>
      <c r="O8" s="2"/>
      <c r="P8" s="2"/>
      <c r="Q8" s="4" t="s">
        <v>4</v>
      </c>
      <c r="R8" s="4" t="s">
        <v>5</v>
      </c>
      <c r="S8" s="4" t="s">
        <v>6</v>
      </c>
    </row>
    <row r="9" spans="1:19" ht="12.75" x14ac:dyDescent="0.25">
      <c r="A9" s="4"/>
      <c r="B9" s="7"/>
      <c r="C9" s="8" t="s">
        <v>10</v>
      </c>
      <c r="D9" s="9" t="s">
        <v>11</v>
      </c>
      <c r="E9" s="10"/>
      <c r="F9" s="10"/>
      <c r="G9" s="44"/>
      <c r="H9" s="44"/>
      <c r="I9" s="11" t="s">
        <v>12</v>
      </c>
      <c r="J9" s="11" t="s">
        <v>13</v>
      </c>
      <c r="K9" s="4"/>
      <c r="L9" s="4"/>
      <c r="O9" s="12" t="s">
        <v>14</v>
      </c>
      <c r="P9" s="2"/>
      <c r="Q9" s="4" t="s">
        <v>17</v>
      </c>
      <c r="R9" s="4" t="s">
        <v>32</v>
      </c>
      <c r="S9" s="40">
        <v>1</v>
      </c>
    </row>
    <row r="10" spans="1:19" x14ac:dyDescent="0.2">
      <c r="A10" s="13">
        <v>1</v>
      </c>
      <c r="B10" s="64" t="s">
        <v>15</v>
      </c>
      <c r="C10" s="50">
        <v>1</v>
      </c>
      <c r="D10" s="48">
        <v>1.02E-4</v>
      </c>
      <c r="E10" s="55" t="s">
        <v>16</v>
      </c>
      <c r="F10" s="53" t="s">
        <v>17</v>
      </c>
      <c r="G10" s="61" t="s">
        <v>32</v>
      </c>
      <c r="H10" s="43">
        <f t="shared" ref="H10:H24" si="0">VLOOKUP(G10,$R$9:$S$15,2,FALSE)</f>
        <v>1</v>
      </c>
      <c r="I10" s="17">
        <f>IF(H10="√3",C10*D10/SQRT(3),C10*D10/H10)</f>
        <v>1.02E-4</v>
      </c>
      <c r="J10" s="58">
        <v>19</v>
      </c>
      <c r="K10" s="18">
        <f>I10^2/SUMSQ(I10:I24)</f>
        <v>4.1136116621760474E-4</v>
      </c>
      <c r="L10" s="4"/>
      <c r="O10" s="19">
        <f t="shared" ref="O10:O15" si="1">IFERROR(((C10^4)*(D10^4))/J10,0)</f>
        <v>5.6970113684210528E-18</v>
      </c>
      <c r="P10" s="2"/>
      <c r="Q10" s="4" t="s">
        <v>20</v>
      </c>
      <c r="R10" s="41" t="s">
        <v>33</v>
      </c>
      <c r="S10" s="40">
        <v>2</v>
      </c>
    </row>
    <row r="11" spans="1:19" x14ac:dyDescent="0.2">
      <c r="A11" s="4">
        <v>2</v>
      </c>
      <c r="B11" s="64" t="s">
        <v>18</v>
      </c>
      <c r="C11" s="51">
        <v>1</v>
      </c>
      <c r="D11" s="48">
        <v>1.74E-4</v>
      </c>
      <c r="E11" s="56" t="s">
        <v>16</v>
      </c>
      <c r="F11" s="54" t="s">
        <v>17</v>
      </c>
      <c r="G11" s="61" t="s">
        <v>32</v>
      </c>
      <c r="H11" s="43">
        <f t="shared" si="0"/>
        <v>1</v>
      </c>
      <c r="I11" s="21">
        <f t="shared" ref="I11:I15" si="2">IF(H11="√3",C11*D11/SQRT(3),C11*D11/H11)</f>
        <v>1.74E-4</v>
      </c>
      <c r="J11" s="59">
        <v>3</v>
      </c>
      <c r="K11" s="22">
        <f>I11^2/SUMSQ(I10:I24)</f>
        <v>1.1970752276436179E-3</v>
      </c>
      <c r="L11" s="4"/>
      <c r="O11" s="19">
        <f t="shared" si="1"/>
        <v>3.0554539199999994E-16</v>
      </c>
      <c r="P11" s="2"/>
      <c r="Q11" s="4"/>
      <c r="R11" s="42" t="s">
        <v>36</v>
      </c>
      <c r="S11" s="40">
        <f>SQRT(3)</f>
        <v>1.7320508075688772</v>
      </c>
    </row>
    <row r="12" spans="1:19" x14ac:dyDescent="0.2">
      <c r="A12" s="4">
        <v>3</v>
      </c>
      <c r="B12" s="64" t="s">
        <v>19</v>
      </c>
      <c r="C12" s="51">
        <v>1</v>
      </c>
      <c r="D12" s="48">
        <v>5.0000000000000001E-3</v>
      </c>
      <c r="E12" s="56" t="s">
        <v>16</v>
      </c>
      <c r="F12" s="54" t="s">
        <v>20</v>
      </c>
      <c r="G12" s="61" t="s">
        <v>32</v>
      </c>
      <c r="H12" s="43">
        <f t="shared" si="0"/>
        <v>1</v>
      </c>
      <c r="I12" s="21">
        <f t="shared" si="2"/>
        <v>5.0000000000000001E-3</v>
      </c>
      <c r="J12" s="59">
        <v>99</v>
      </c>
      <c r="K12" s="22">
        <f>I12^2/SUMSQ(I10:I24)</f>
        <v>0.98846877695502877</v>
      </c>
      <c r="L12" s="4"/>
      <c r="O12" s="19">
        <f t="shared" si="1"/>
        <v>6.313131313131313E-12</v>
      </c>
      <c r="P12" s="2"/>
      <c r="Q12" s="4"/>
      <c r="R12" s="4" t="s">
        <v>37</v>
      </c>
      <c r="S12" s="40">
        <f>SQRT(12)</f>
        <v>3.4641016151377544</v>
      </c>
    </row>
    <row r="13" spans="1:19" x14ac:dyDescent="0.2">
      <c r="A13" s="4">
        <v>4</v>
      </c>
      <c r="B13" s="64" t="s">
        <v>21</v>
      </c>
      <c r="C13" s="51">
        <v>1</v>
      </c>
      <c r="D13" s="48">
        <v>-5.0000000000000001E-4</v>
      </c>
      <c r="E13" s="56" t="s">
        <v>16</v>
      </c>
      <c r="F13" s="54" t="s">
        <v>20</v>
      </c>
      <c r="G13" s="61" t="s">
        <v>32</v>
      </c>
      <c r="H13" s="43">
        <f t="shared" si="0"/>
        <v>1</v>
      </c>
      <c r="I13" s="21">
        <f t="shared" si="2"/>
        <v>-5.0000000000000001E-4</v>
      </c>
      <c r="J13" s="59">
        <v>1</v>
      </c>
      <c r="K13" s="22">
        <f>I13^2/SUMSQ(I10:I24)</f>
        <v>9.884687769550286E-3</v>
      </c>
      <c r="L13" s="4"/>
      <c r="O13" s="19">
        <f t="shared" si="1"/>
        <v>6.2499999999999999E-14</v>
      </c>
      <c r="P13" s="2"/>
      <c r="Q13" s="4"/>
      <c r="R13" s="4" t="s">
        <v>34</v>
      </c>
      <c r="S13" s="40">
        <f>SQRT(6)</f>
        <v>2.4494897427831779</v>
      </c>
    </row>
    <row r="14" spans="1:19" x14ac:dyDescent="0.2">
      <c r="A14" s="4">
        <v>5</v>
      </c>
      <c r="B14" s="64" t="s">
        <v>22</v>
      </c>
      <c r="C14" s="51">
        <v>1</v>
      </c>
      <c r="D14" s="48">
        <v>0</v>
      </c>
      <c r="E14" s="56" t="s">
        <v>16</v>
      </c>
      <c r="F14" s="54" t="s">
        <v>20</v>
      </c>
      <c r="G14" s="61" t="s">
        <v>32</v>
      </c>
      <c r="H14" s="43">
        <f t="shared" si="0"/>
        <v>1</v>
      </c>
      <c r="I14" s="21">
        <f t="shared" si="2"/>
        <v>0</v>
      </c>
      <c r="J14" s="59">
        <v>2</v>
      </c>
      <c r="K14" s="22">
        <f>I14^2/SUMSQ(I10:I24)</f>
        <v>0</v>
      </c>
      <c r="L14" s="4"/>
      <c r="O14" s="19">
        <f t="shared" si="1"/>
        <v>0</v>
      </c>
      <c r="P14" s="2"/>
      <c r="Q14" s="4"/>
      <c r="R14" s="4" t="s">
        <v>35</v>
      </c>
      <c r="S14" s="40">
        <f>SQRT(2)</f>
        <v>1.4142135623730951</v>
      </c>
    </row>
    <row r="15" spans="1:19" x14ac:dyDescent="0.2">
      <c r="A15" s="4">
        <v>6</v>
      </c>
      <c r="B15" s="64" t="s">
        <v>23</v>
      </c>
      <c r="C15" s="51">
        <v>1</v>
      </c>
      <c r="D15" s="48">
        <v>1.0000000000000001E-5</v>
      </c>
      <c r="E15" s="56" t="s">
        <v>16</v>
      </c>
      <c r="F15" s="54" t="s">
        <v>20</v>
      </c>
      <c r="G15" s="61" t="s">
        <v>36</v>
      </c>
      <c r="H15" s="43">
        <f t="shared" si="0"/>
        <v>1.7320508075688772</v>
      </c>
      <c r="I15" s="21">
        <f t="shared" si="2"/>
        <v>5.7735026918962587E-6</v>
      </c>
      <c r="J15" s="62">
        <v>1E+100</v>
      </c>
      <c r="K15" s="22">
        <f>I15^2/SUMSQ(I10:I24)</f>
        <v>1.3179583692733723E-6</v>
      </c>
      <c r="L15" s="4"/>
      <c r="O15" s="19">
        <f t="shared" si="1"/>
        <v>1.0000000000000003E-120</v>
      </c>
      <c r="P15" s="2"/>
      <c r="Q15" s="4"/>
      <c r="R15" s="4" t="s">
        <v>38</v>
      </c>
      <c r="S15" s="40">
        <f>SQRT(2*LN(20))</f>
        <v>2.4477468306808166</v>
      </c>
    </row>
    <row r="16" spans="1:19" x14ac:dyDescent="0.2">
      <c r="A16" s="4">
        <v>7</v>
      </c>
      <c r="B16" s="64" t="s">
        <v>24</v>
      </c>
      <c r="C16" s="51">
        <v>1</v>
      </c>
      <c r="D16" s="48">
        <v>6.0999999999999999E-5</v>
      </c>
      <c r="E16" s="56" t="s">
        <v>16</v>
      </c>
      <c r="F16" s="54" t="s">
        <v>20</v>
      </c>
      <c r="G16" s="61" t="s">
        <v>33</v>
      </c>
      <c r="H16" s="43">
        <f t="shared" si="0"/>
        <v>2</v>
      </c>
      <c r="I16" s="21">
        <f>IF(H16="√3",C16*D16/SQRT(3),C16*D16/H16)</f>
        <v>3.0499999999999999E-5</v>
      </c>
      <c r="J16" s="59">
        <v>99</v>
      </c>
      <c r="K16" s="22">
        <f>I16^2/SUMSQ(I10:I24)</f>
        <v>3.6780923190496621E-5</v>
      </c>
      <c r="L16" s="4"/>
      <c r="O16" s="19">
        <f>IFERROR(((C16^4)*(D16^4))/J16,0)</f>
        <v>1.398569797979798E-19</v>
      </c>
      <c r="P16" s="2"/>
      <c r="Q16" s="14"/>
      <c r="R16" s="75"/>
      <c r="S16" s="75"/>
    </row>
    <row r="17" spans="1:19" x14ac:dyDescent="0.2">
      <c r="A17" s="4">
        <v>8</v>
      </c>
      <c r="B17" s="64" t="s">
        <v>25</v>
      </c>
      <c r="C17" s="51">
        <v>1</v>
      </c>
      <c r="D17" s="48">
        <v>0</v>
      </c>
      <c r="E17" s="56" t="s">
        <v>16</v>
      </c>
      <c r="F17" s="54" t="s">
        <v>20</v>
      </c>
      <c r="G17" s="61" t="s">
        <v>32</v>
      </c>
      <c r="H17" s="43">
        <f t="shared" si="0"/>
        <v>1</v>
      </c>
      <c r="I17" s="21">
        <f t="shared" ref="I17:I24" si="3">IF(H17="√3",C17*D17/SQRT(3),C17*D17/H17)</f>
        <v>0</v>
      </c>
      <c r="J17" s="59">
        <v>2</v>
      </c>
      <c r="K17" s="22">
        <f>I17^2/SUMSQ(I10:I24)</f>
        <v>0</v>
      </c>
      <c r="L17" s="4"/>
      <c r="O17" s="19">
        <f>IFERROR(((C17^4)*(D17^4))/J17,0)</f>
        <v>0</v>
      </c>
      <c r="P17" s="2"/>
      <c r="Q17" s="14"/>
      <c r="R17" s="75"/>
      <c r="S17" s="75"/>
    </row>
    <row r="18" spans="1:19" x14ac:dyDescent="0.2">
      <c r="A18" s="4">
        <v>9</v>
      </c>
      <c r="B18" s="64" t="s">
        <v>42</v>
      </c>
      <c r="C18" s="51">
        <v>1</v>
      </c>
      <c r="D18" s="48">
        <v>0</v>
      </c>
      <c r="E18" s="56" t="s">
        <v>16</v>
      </c>
      <c r="F18" s="54" t="s">
        <v>20</v>
      </c>
      <c r="G18" s="61" t="s">
        <v>36</v>
      </c>
      <c r="H18" s="43">
        <f t="shared" si="0"/>
        <v>1.7320508075688772</v>
      </c>
      <c r="I18" s="21">
        <f t="shared" si="3"/>
        <v>0</v>
      </c>
      <c r="J18" s="62">
        <v>1E+100</v>
      </c>
      <c r="K18" s="22">
        <f>I18^2/SUMSQ(I10:I24)</f>
        <v>0</v>
      </c>
      <c r="L18" s="4"/>
      <c r="O18" s="19">
        <f t="shared" ref="O18:O24" si="4">IFERROR(((C18^4)*(D18^4))/J18,0)</f>
        <v>0</v>
      </c>
      <c r="P18" s="4"/>
      <c r="Q18" s="14"/>
      <c r="R18" s="75"/>
      <c r="S18" s="75"/>
    </row>
    <row r="19" spans="1:19" x14ac:dyDescent="0.2">
      <c r="A19" s="4">
        <v>10</v>
      </c>
      <c r="B19" s="64" t="s">
        <v>43</v>
      </c>
      <c r="C19" s="51">
        <v>1</v>
      </c>
      <c r="D19" s="48">
        <v>0</v>
      </c>
      <c r="E19" s="56" t="s">
        <v>16</v>
      </c>
      <c r="F19" s="54" t="s">
        <v>20</v>
      </c>
      <c r="G19" s="61" t="s">
        <v>36</v>
      </c>
      <c r="H19" s="43">
        <f t="shared" si="0"/>
        <v>1.7320508075688772</v>
      </c>
      <c r="I19" s="21">
        <f t="shared" si="3"/>
        <v>0</v>
      </c>
      <c r="J19" s="62">
        <v>1E+100</v>
      </c>
      <c r="K19" s="22">
        <f>I19^2/SUMSQ(I10:I24)</f>
        <v>0</v>
      </c>
      <c r="L19" s="4"/>
      <c r="O19" s="19">
        <f t="shared" si="4"/>
        <v>0</v>
      </c>
      <c r="P19" s="4"/>
      <c r="Q19" s="14"/>
      <c r="R19" s="75"/>
      <c r="S19" s="75"/>
    </row>
    <row r="20" spans="1:19" x14ac:dyDescent="0.2">
      <c r="A20" s="4">
        <v>11</v>
      </c>
      <c r="B20" s="64" t="s">
        <v>44</v>
      </c>
      <c r="C20" s="51">
        <v>1</v>
      </c>
      <c r="D20" s="48">
        <v>0</v>
      </c>
      <c r="E20" s="56" t="s">
        <v>16</v>
      </c>
      <c r="F20" s="54" t="s">
        <v>20</v>
      </c>
      <c r="G20" s="61" t="s">
        <v>36</v>
      </c>
      <c r="H20" s="43">
        <f t="shared" si="0"/>
        <v>1.7320508075688772</v>
      </c>
      <c r="I20" s="21">
        <f t="shared" si="3"/>
        <v>0</v>
      </c>
      <c r="J20" s="62">
        <v>1E+100</v>
      </c>
      <c r="K20" s="22">
        <f>I20^2/SUMSQ(I10:I24)</f>
        <v>0</v>
      </c>
      <c r="L20" s="4"/>
      <c r="O20" s="19">
        <f t="shared" si="4"/>
        <v>0</v>
      </c>
      <c r="P20" s="4"/>
      <c r="Q20" s="14"/>
      <c r="R20" s="75"/>
      <c r="S20" s="75"/>
    </row>
    <row r="21" spans="1:19" x14ac:dyDescent="0.2">
      <c r="A21" s="4">
        <v>12</v>
      </c>
      <c r="B21" s="64" t="s">
        <v>45</v>
      </c>
      <c r="C21" s="51">
        <v>1</v>
      </c>
      <c r="D21" s="48">
        <v>0</v>
      </c>
      <c r="E21" s="56" t="s">
        <v>16</v>
      </c>
      <c r="F21" s="54" t="s">
        <v>20</v>
      </c>
      <c r="G21" s="61" t="s">
        <v>36</v>
      </c>
      <c r="H21" s="43">
        <f t="shared" si="0"/>
        <v>1.7320508075688772</v>
      </c>
      <c r="I21" s="21">
        <f t="shared" si="3"/>
        <v>0</v>
      </c>
      <c r="J21" s="62">
        <v>1E+100</v>
      </c>
      <c r="K21" s="22">
        <f>I21^2/SUMSQ(I10:I24)</f>
        <v>0</v>
      </c>
      <c r="L21" s="4"/>
      <c r="O21" s="19">
        <f t="shared" si="4"/>
        <v>0</v>
      </c>
      <c r="P21" s="4"/>
      <c r="Q21" s="14"/>
      <c r="R21" s="75"/>
      <c r="S21" s="75"/>
    </row>
    <row r="22" spans="1:19" x14ac:dyDescent="0.2">
      <c r="A22" s="4">
        <v>13</v>
      </c>
      <c r="B22" s="64" t="s">
        <v>46</v>
      </c>
      <c r="C22" s="51">
        <v>1</v>
      </c>
      <c r="D22" s="48">
        <v>0</v>
      </c>
      <c r="E22" s="56" t="s">
        <v>16</v>
      </c>
      <c r="F22" s="54" t="s">
        <v>20</v>
      </c>
      <c r="G22" s="61" t="s">
        <v>36</v>
      </c>
      <c r="H22" s="43">
        <f t="shared" si="0"/>
        <v>1.7320508075688772</v>
      </c>
      <c r="I22" s="21">
        <f t="shared" si="3"/>
        <v>0</v>
      </c>
      <c r="J22" s="62">
        <v>1E+100</v>
      </c>
      <c r="K22" s="22">
        <f>I22^2/SUMSQ(I10:I24)</f>
        <v>0</v>
      </c>
      <c r="L22" s="4"/>
      <c r="O22" s="19">
        <f t="shared" si="4"/>
        <v>0</v>
      </c>
      <c r="P22" s="4"/>
      <c r="Q22" s="14"/>
      <c r="R22" s="75"/>
      <c r="S22" s="75"/>
    </row>
    <row r="23" spans="1:19" x14ac:dyDescent="0.2">
      <c r="A23" s="4">
        <v>14</v>
      </c>
      <c r="B23" s="64" t="s">
        <v>47</v>
      </c>
      <c r="C23" s="51">
        <v>1</v>
      </c>
      <c r="D23" s="48">
        <v>0</v>
      </c>
      <c r="E23" s="56" t="s">
        <v>16</v>
      </c>
      <c r="F23" s="54" t="s">
        <v>20</v>
      </c>
      <c r="G23" s="61" t="s">
        <v>36</v>
      </c>
      <c r="H23" s="43">
        <f t="shared" si="0"/>
        <v>1.7320508075688772</v>
      </c>
      <c r="I23" s="21">
        <f t="shared" si="3"/>
        <v>0</v>
      </c>
      <c r="J23" s="62">
        <v>1E+100</v>
      </c>
      <c r="K23" s="22">
        <f>I23^2/SUMSQ(I10:I24)</f>
        <v>0</v>
      </c>
      <c r="L23" s="4"/>
      <c r="O23" s="19">
        <f t="shared" si="4"/>
        <v>0</v>
      </c>
      <c r="P23" s="4"/>
      <c r="Q23" s="14"/>
      <c r="R23" s="75"/>
      <c r="S23" s="75"/>
    </row>
    <row r="24" spans="1:19" x14ac:dyDescent="0.2">
      <c r="A24" s="7">
        <v>15</v>
      </c>
      <c r="B24" s="65" t="s">
        <v>48</v>
      </c>
      <c r="C24" s="46">
        <v>1</v>
      </c>
      <c r="D24" s="49">
        <v>0</v>
      </c>
      <c r="E24" s="57" t="s">
        <v>16</v>
      </c>
      <c r="F24" s="47" t="s">
        <v>20</v>
      </c>
      <c r="G24" s="60" t="s">
        <v>36</v>
      </c>
      <c r="H24" s="45">
        <f t="shared" si="0"/>
        <v>1.7320508075688772</v>
      </c>
      <c r="I24" s="27">
        <f t="shared" si="3"/>
        <v>0</v>
      </c>
      <c r="J24" s="63">
        <v>1E+100</v>
      </c>
      <c r="K24" s="29">
        <f>I24^2/SUMSQ(I10:I24)</f>
        <v>0</v>
      </c>
      <c r="L24" s="4"/>
      <c r="O24" s="19">
        <f t="shared" si="4"/>
        <v>0</v>
      </c>
      <c r="P24" s="4"/>
      <c r="Q24" s="14"/>
      <c r="R24" s="75"/>
      <c r="S24" s="75"/>
    </row>
    <row r="25" spans="1:19" ht="12.75" x14ac:dyDescent="0.25">
      <c r="A25" s="4"/>
      <c r="B25" s="4"/>
      <c r="C25" s="4"/>
      <c r="D25" s="4"/>
      <c r="E25" s="4"/>
      <c r="F25" s="4"/>
      <c r="G25" s="4"/>
      <c r="H25" s="30"/>
      <c r="I25" s="11" t="s">
        <v>26</v>
      </c>
      <c r="J25" s="11" t="s">
        <v>27</v>
      </c>
      <c r="K25" s="4"/>
    </row>
    <row r="26" spans="1:19" x14ac:dyDescent="0.2">
      <c r="A26" s="31" t="s">
        <v>28</v>
      </c>
      <c r="B26" s="31"/>
      <c r="C26" s="31"/>
      <c r="D26" s="4"/>
      <c r="E26" s="4"/>
      <c r="F26" s="4"/>
      <c r="G26" s="4"/>
      <c r="H26" s="4"/>
      <c r="I26" s="32">
        <f>SQRT(SUMSQ(I10:I24))</f>
        <v>5.0290797948862702E-3</v>
      </c>
      <c r="J26" s="33">
        <f>(I26^4)/(SUM(O10:O24))</f>
        <v>100.32512299847021</v>
      </c>
      <c r="K26" s="34">
        <f>SUM(K10:K24)</f>
        <v>1</v>
      </c>
    </row>
    <row r="27" spans="1:19" x14ac:dyDescent="0.2">
      <c r="A27" s="35" t="s">
        <v>29</v>
      </c>
      <c r="B27" s="35"/>
      <c r="C27" s="35"/>
      <c r="D27" s="4"/>
      <c r="E27" s="4"/>
      <c r="F27" s="4"/>
      <c r="G27" s="4"/>
      <c r="H27" s="4"/>
      <c r="I27" s="36">
        <f>TINV(0.05,J26)</f>
        <v>1.9839715185235556</v>
      </c>
      <c r="J27" s="4"/>
      <c r="K27" s="4"/>
    </row>
    <row r="28" spans="1:19" ht="12.75" x14ac:dyDescent="0.25">
      <c r="A28" s="35" t="s">
        <v>30</v>
      </c>
      <c r="B28" s="35"/>
      <c r="C28" s="35"/>
      <c r="D28" s="4"/>
      <c r="E28" s="4"/>
      <c r="F28" s="4"/>
      <c r="G28" s="4"/>
      <c r="H28" s="4"/>
      <c r="I28" s="38">
        <f>I27*I26</f>
        <v>9.9775510774366451E-3</v>
      </c>
      <c r="J28" s="56" t="s">
        <v>16</v>
      </c>
      <c r="K28" s="4"/>
    </row>
    <row r="29" spans="1:19" x14ac:dyDescent="0.2">
      <c r="I29" s="37"/>
    </row>
    <row r="32" spans="1:19" x14ac:dyDescent="0.2">
      <c r="A32" s="7" t="s">
        <v>31</v>
      </c>
      <c r="B32" s="7"/>
      <c r="C32" s="39"/>
      <c r="D32" s="39"/>
      <c r="E32" s="39"/>
      <c r="F32" s="39"/>
      <c r="G32" s="39"/>
      <c r="H32" s="39"/>
      <c r="I32" s="39"/>
      <c r="J32" s="39"/>
      <c r="K32" s="39"/>
      <c r="N32" s="4"/>
      <c r="O32" s="77" t="s">
        <v>73</v>
      </c>
      <c r="P32" s="78"/>
      <c r="Q32" s="78"/>
      <c r="R32" s="39"/>
      <c r="S32" s="39"/>
    </row>
    <row r="33" spans="1:19" x14ac:dyDescent="0.2">
      <c r="A33" s="4">
        <v>1</v>
      </c>
      <c r="B33" s="52" t="s">
        <v>49</v>
      </c>
      <c r="N33" s="4">
        <v>1</v>
      </c>
      <c r="O33" s="95" t="s">
        <v>63</v>
      </c>
      <c r="P33" s="96"/>
      <c r="Q33" s="96"/>
      <c r="R33" s="97"/>
      <c r="S33" s="97"/>
    </row>
    <row r="34" spans="1:19" x14ac:dyDescent="0.2">
      <c r="A34" s="4">
        <v>2</v>
      </c>
      <c r="B34" s="52" t="s">
        <v>49</v>
      </c>
      <c r="N34" s="4">
        <v>2</v>
      </c>
      <c r="O34" s="95" t="s">
        <v>62</v>
      </c>
      <c r="P34" s="96"/>
      <c r="Q34" s="96"/>
      <c r="R34" s="97"/>
      <c r="S34" s="97"/>
    </row>
    <row r="35" spans="1:19" x14ac:dyDescent="0.2">
      <c r="A35" s="4">
        <v>3</v>
      </c>
      <c r="B35" s="52" t="s">
        <v>49</v>
      </c>
      <c r="N35" s="4">
        <v>3</v>
      </c>
      <c r="O35" s="95" t="s">
        <v>65</v>
      </c>
      <c r="P35" s="96"/>
      <c r="Q35" s="96"/>
      <c r="R35" s="97"/>
      <c r="S35" s="97"/>
    </row>
    <row r="36" spans="1:19" x14ac:dyDescent="0.2">
      <c r="A36" s="4">
        <v>4</v>
      </c>
      <c r="B36" s="52" t="s">
        <v>49</v>
      </c>
      <c r="N36" s="4">
        <v>4</v>
      </c>
      <c r="O36" s="95" t="s">
        <v>64</v>
      </c>
      <c r="P36" s="96"/>
      <c r="Q36" s="96"/>
      <c r="R36" s="97"/>
      <c r="S36" s="97"/>
    </row>
    <row r="37" spans="1:19" x14ac:dyDescent="0.2">
      <c r="A37" s="4">
        <v>5</v>
      </c>
      <c r="B37" s="52" t="s">
        <v>49</v>
      </c>
      <c r="N37" s="4">
        <v>5</v>
      </c>
      <c r="O37" s="83" t="s">
        <v>66</v>
      </c>
      <c r="P37" s="84"/>
      <c r="Q37" s="84"/>
      <c r="R37" s="67"/>
      <c r="S37" s="67"/>
    </row>
    <row r="38" spans="1:19" x14ac:dyDescent="0.2">
      <c r="A38" s="4">
        <v>6</v>
      </c>
      <c r="B38" s="52" t="s">
        <v>49</v>
      </c>
      <c r="N38" s="4">
        <v>6</v>
      </c>
      <c r="O38" s="85" t="s">
        <v>68</v>
      </c>
      <c r="P38" s="86"/>
      <c r="Q38" s="86"/>
      <c r="R38" s="68"/>
      <c r="S38" s="68"/>
    </row>
    <row r="39" spans="1:19" x14ac:dyDescent="0.2">
      <c r="A39" s="4">
        <v>7</v>
      </c>
      <c r="B39" s="52" t="s">
        <v>49</v>
      </c>
      <c r="N39" s="4">
        <v>7</v>
      </c>
      <c r="O39" s="87" t="s">
        <v>67</v>
      </c>
      <c r="P39" s="88"/>
      <c r="Q39" s="88"/>
      <c r="R39" s="69"/>
      <c r="S39" s="69"/>
    </row>
    <row r="40" spans="1:19" x14ac:dyDescent="0.2">
      <c r="A40" s="4">
        <v>8</v>
      </c>
      <c r="B40" s="52" t="s">
        <v>49</v>
      </c>
      <c r="N40" s="4">
        <v>8</v>
      </c>
      <c r="O40" s="79" t="s">
        <v>69</v>
      </c>
      <c r="P40" s="80"/>
      <c r="Q40" s="80"/>
      <c r="R40" s="70"/>
      <c r="S40" s="70"/>
    </row>
    <row r="41" spans="1:19" x14ac:dyDescent="0.2">
      <c r="A41" s="4">
        <v>9</v>
      </c>
      <c r="B41" s="52" t="s">
        <v>49</v>
      </c>
      <c r="N41" s="4">
        <v>9</v>
      </c>
      <c r="O41" s="91" t="s">
        <v>70</v>
      </c>
      <c r="P41" s="92"/>
      <c r="Q41" s="92"/>
      <c r="R41" s="71"/>
      <c r="S41" s="71"/>
    </row>
    <row r="42" spans="1:19" x14ac:dyDescent="0.2">
      <c r="A42" s="4">
        <v>10</v>
      </c>
      <c r="B42" s="52" t="s">
        <v>49</v>
      </c>
      <c r="N42" s="4">
        <v>10</v>
      </c>
      <c r="O42" s="89" t="s">
        <v>71</v>
      </c>
      <c r="P42" s="90"/>
      <c r="Q42" s="90"/>
      <c r="R42" s="66"/>
      <c r="S42" s="66"/>
    </row>
    <row r="43" spans="1:19" x14ac:dyDescent="0.2">
      <c r="A43" s="4">
        <v>11</v>
      </c>
      <c r="B43" s="52" t="s">
        <v>49</v>
      </c>
      <c r="N43" s="4">
        <v>11</v>
      </c>
      <c r="O43" s="81" t="s">
        <v>74</v>
      </c>
      <c r="P43" s="82"/>
      <c r="Q43" s="82"/>
      <c r="R43" s="72"/>
      <c r="S43" s="72"/>
    </row>
    <row r="44" spans="1:19" x14ac:dyDescent="0.2">
      <c r="A44" s="4">
        <v>12</v>
      </c>
      <c r="B44" s="52" t="s">
        <v>49</v>
      </c>
      <c r="N44" s="4">
        <v>12</v>
      </c>
      <c r="O44" s="93" t="s">
        <v>72</v>
      </c>
      <c r="P44" s="94"/>
      <c r="Q44" s="94"/>
      <c r="R44" s="73"/>
      <c r="S44" s="73"/>
    </row>
    <row r="45" spans="1:19" x14ac:dyDescent="0.2">
      <c r="A45" s="4">
        <v>13</v>
      </c>
      <c r="B45" s="52" t="s">
        <v>49</v>
      </c>
    </row>
    <row r="46" spans="1:19" x14ac:dyDescent="0.2">
      <c r="A46" s="4">
        <v>14</v>
      </c>
      <c r="B46" s="52" t="s">
        <v>49</v>
      </c>
    </row>
    <row r="47" spans="1:19" x14ac:dyDescent="0.2">
      <c r="A47" s="4">
        <v>15</v>
      </c>
      <c r="B47" s="52" t="s">
        <v>49</v>
      </c>
    </row>
    <row r="48" spans="1:19" x14ac:dyDescent="0.2">
      <c r="A48" s="4"/>
      <c r="B48" s="3"/>
    </row>
    <row r="49" spans="1:11" x14ac:dyDescent="0.2">
      <c r="A49" s="4"/>
      <c r="B49" s="3"/>
    </row>
    <row r="50" spans="1:11" x14ac:dyDescent="0.2">
      <c r="A50" s="4"/>
      <c r="B50" s="3"/>
    </row>
    <row r="51" spans="1:11" x14ac:dyDescent="0.2">
      <c r="A51" s="7" t="s">
        <v>59</v>
      </c>
      <c r="B51" s="74"/>
      <c r="C51" s="39"/>
      <c r="D51" s="39"/>
      <c r="E51" s="39"/>
      <c r="F51" s="39"/>
      <c r="G51" s="39"/>
      <c r="H51" s="39"/>
      <c r="I51" s="39"/>
      <c r="J51" s="39"/>
      <c r="K51" s="39"/>
    </row>
    <row r="52" spans="1:11" x14ac:dyDescent="0.2">
      <c r="A52" s="76"/>
      <c r="B52" s="3" t="s">
        <v>60</v>
      </c>
    </row>
    <row r="53" spans="1:11" x14ac:dyDescent="0.2">
      <c r="A53" s="67"/>
      <c r="B53" s="3" t="s">
        <v>51</v>
      </c>
    </row>
    <row r="54" spans="1:11" x14ac:dyDescent="0.2">
      <c r="A54" s="68"/>
      <c r="B54" s="3" t="s">
        <v>52</v>
      </c>
    </row>
    <row r="55" spans="1:11" x14ac:dyDescent="0.2">
      <c r="A55" s="69"/>
      <c r="B55" s="3" t="s">
        <v>53</v>
      </c>
    </row>
    <row r="56" spans="1:11" x14ac:dyDescent="0.2">
      <c r="A56" s="70"/>
      <c r="B56" s="3" t="s">
        <v>54</v>
      </c>
    </row>
    <row r="57" spans="1:11" x14ac:dyDescent="0.2">
      <c r="A57" s="71"/>
      <c r="B57" s="3" t="s">
        <v>55</v>
      </c>
    </row>
    <row r="58" spans="1:11" x14ac:dyDescent="0.2">
      <c r="A58" s="66"/>
      <c r="B58" s="4" t="s">
        <v>56</v>
      </c>
    </row>
    <row r="59" spans="1:11" x14ac:dyDescent="0.2">
      <c r="A59" s="72"/>
      <c r="B59" s="4" t="s">
        <v>57</v>
      </c>
    </row>
    <row r="60" spans="1:11" x14ac:dyDescent="0.2">
      <c r="A60" s="73"/>
      <c r="B60" s="3" t="s">
        <v>58</v>
      </c>
    </row>
    <row r="61" spans="1:11" x14ac:dyDescent="0.2">
      <c r="B61" s="3"/>
    </row>
    <row r="62" spans="1:11" x14ac:dyDescent="0.2">
      <c r="B62" s="3"/>
    </row>
    <row r="63" spans="1:11" x14ac:dyDescent="0.2">
      <c r="B63" s="3"/>
    </row>
    <row r="64" spans="1:11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4"/>
    </row>
  </sheetData>
  <dataValidations count="2">
    <dataValidation allowBlank="1" showDropDown="1" showInputMessage="1" showErrorMessage="1" sqref="D8:D9" xr:uid="{00000000-0002-0000-0200-000000000000}"/>
    <dataValidation type="list" allowBlank="1" showInputMessage="1" showErrorMessage="1" sqref="G10:G24" xr:uid="{00000000-0002-0000-0200-000001000000}">
      <formula1>$R$9:$R$15</formula1>
    </dataValidation>
  </dataValidations>
  <pageMargins left="0.7" right="0.7" top="0.75" bottom="0.75" header="0.3" footer="0.3"/>
  <pageSetup scale="82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1"/>
  <sheetViews>
    <sheetView workbookViewId="0">
      <selection activeCell="A22" sqref="A22"/>
    </sheetView>
  </sheetViews>
  <sheetFormatPr defaultRowHeight="16.5" x14ac:dyDescent="0.3"/>
  <cols>
    <col min="1" max="1" width="10.44140625" bestFit="1" customWidth="1"/>
    <col min="2" max="2" width="101" bestFit="1" customWidth="1"/>
  </cols>
  <sheetData>
    <row r="1" spans="1:2" x14ac:dyDescent="0.3">
      <c r="A1" s="104" t="s">
        <v>75</v>
      </c>
      <c r="B1" s="104" t="s">
        <v>76</v>
      </c>
    </row>
    <row r="2" spans="1:2" x14ac:dyDescent="0.3">
      <c r="A2" s="103">
        <v>43159</v>
      </c>
      <c r="B2" t="s">
        <v>85</v>
      </c>
    </row>
    <row r="3" spans="1:2" x14ac:dyDescent="0.3">
      <c r="B3" t="s">
        <v>87</v>
      </c>
    </row>
    <row r="4" spans="1:2" x14ac:dyDescent="0.3">
      <c r="A4" s="103">
        <v>43523</v>
      </c>
      <c r="B4" t="s">
        <v>77</v>
      </c>
    </row>
    <row r="5" spans="1:2" x14ac:dyDescent="0.3">
      <c r="B5" t="s">
        <v>78</v>
      </c>
    </row>
    <row r="6" spans="1:2" x14ac:dyDescent="0.3">
      <c r="B6" t="s">
        <v>81</v>
      </c>
    </row>
    <row r="7" spans="1:2" x14ac:dyDescent="0.3">
      <c r="B7" t="s">
        <v>83</v>
      </c>
    </row>
    <row r="8" spans="1:2" x14ac:dyDescent="0.3">
      <c r="B8" t="s">
        <v>86</v>
      </c>
    </row>
    <row r="9" spans="1:2" x14ac:dyDescent="0.3">
      <c r="A9" s="103">
        <v>43546</v>
      </c>
      <c r="B9" t="s">
        <v>105</v>
      </c>
    </row>
    <row r="10" spans="1:2" x14ac:dyDescent="0.3">
      <c r="B10" t="s">
        <v>106</v>
      </c>
    </row>
    <row r="11" spans="1:2" x14ac:dyDescent="0.3">
      <c r="B11" t="s">
        <v>107</v>
      </c>
    </row>
    <row r="12" spans="1:2" x14ac:dyDescent="0.3">
      <c r="B12" t="s">
        <v>108</v>
      </c>
    </row>
    <row r="13" spans="1:2" x14ac:dyDescent="0.3">
      <c r="B13" t="s">
        <v>113</v>
      </c>
    </row>
    <row r="14" spans="1:2" x14ac:dyDescent="0.3">
      <c r="B14" t="s">
        <v>114</v>
      </c>
    </row>
    <row r="15" spans="1:2" x14ac:dyDescent="0.3">
      <c r="A15" s="103">
        <v>43551</v>
      </c>
      <c r="B15" t="s">
        <v>136</v>
      </c>
    </row>
    <row r="16" spans="1:2" x14ac:dyDescent="0.3">
      <c r="B16" t="s">
        <v>137</v>
      </c>
    </row>
    <row r="17" spans="1:2" x14ac:dyDescent="0.3">
      <c r="B17" t="s">
        <v>138</v>
      </c>
    </row>
    <row r="18" spans="1:2" x14ac:dyDescent="0.3">
      <c r="B18" t="s">
        <v>139</v>
      </c>
    </row>
    <row r="19" spans="1:2" x14ac:dyDescent="0.3">
      <c r="B19" t="s">
        <v>140</v>
      </c>
    </row>
    <row r="20" spans="1:2" x14ac:dyDescent="0.3">
      <c r="A20" s="103">
        <v>43808</v>
      </c>
      <c r="B20" t="s">
        <v>156</v>
      </c>
    </row>
    <row r="21" spans="1:2" x14ac:dyDescent="0.3">
      <c r="B21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Step 1 - Budget</vt:lpstr>
      <vt:lpstr>Step 2 - CMC</vt:lpstr>
      <vt:lpstr>Guide</vt:lpstr>
      <vt:lpstr>Changelog</vt:lpstr>
      <vt:lpstr>Guide!Print_Area</vt:lpstr>
      <vt:lpstr>'Step 1 -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Hogan</dc:creator>
  <cp:lastModifiedBy>Jake Peugh</cp:lastModifiedBy>
  <cp:lastPrinted>2019-03-23T03:41:31Z</cp:lastPrinted>
  <dcterms:created xsi:type="dcterms:W3CDTF">2017-10-08T03:03:41Z</dcterms:created>
  <dcterms:modified xsi:type="dcterms:W3CDTF">2025-10-20T17:17:17Z</dcterms:modified>
</cp:coreProperties>
</file>